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68" activeTab="0"/>
  </bookViews>
  <sheets>
    <sheet name="SOLO TRATTAMENTO ECONOMICO" sheetId="1" r:id="rId1"/>
  </sheets>
  <definedNames>
    <definedName name="_xlnm.Print_Area" localSheetId="0">'SOLO TRATTAMENTO ECONOMICO'!$A$1:$I$65</definedName>
    <definedName name="_xlnm.Print_Titles" localSheetId="0">'SOLO TRATTAMENTO ECONOMICO'!$24:$24</definedName>
  </definedNames>
  <calcPr fullCalcOnLoad="1"/>
</workbook>
</file>

<file path=xl/sharedStrings.xml><?xml version="1.0" encoding="utf-8"?>
<sst xmlns="http://schemas.openxmlformats.org/spreadsheetml/2006/main" count="91" uniqueCount="78">
  <si>
    <t>BRUZZONE MARIA GRAZIA</t>
  </si>
  <si>
    <t>CALDIROLI DARIO</t>
  </si>
  <si>
    <t>DE CURTIS MARCO</t>
  </si>
  <si>
    <t>DI MECO FRANCESCO</t>
  </si>
  <si>
    <t>FARISELLI LAURA</t>
  </si>
  <si>
    <t>FERROLI PAOLO</t>
  </si>
  <si>
    <t>FINOCCHIARO GAETANO</t>
  </si>
  <si>
    <t>FRANCESCHETTI SILVANA</t>
  </si>
  <si>
    <t>FRANZINI ANGELO AMATO</t>
  </si>
  <si>
    <t>LAURIA PINTER GIUSEPPE</t>
  </si>
  <si>
    <t>MANTEGAZZA RENATO EMILIO</t>
  </si>
  <si>
    <t>NARDOCCI NARDO</t>
  </si>
  <si>
    <t>PARATI EUGENIO AGOSTINO</t>
  </si>
  <si>
    <t>SILVANI ANTONIO</t>
  </si>
  <si>
    <t>TAGLIAVINI FABRIZIO</t>
  </si>
  <si>
    <t>TARONI FRANCO</t>
  </si>
  <si>
    <t>GARAVAGLIA BARBARA MARIA</t>
  </si>
  <si>
    <t>BAZZONI SANDRA</t>
  </si>
  <si>
    <t>LOSI MARCO</t>
  </si>
  <si>
    <t>PINARDI ROBERTO</t>
  </si>
  <si>
    <t>Qualifica</t>
  </si>
  <si>
    <t>DIR. MEDICO STR.COMPL. MEDICINA</t>
  </si>
  <si>
    <t>DIR.MEDICO STR.COMP.MEDICINA</t>
  </si>
  <si>
    <t>DIR.MEDICO STR.COMP.CHIRUR.</t>
  </si>
  <si>
    <t>DIR.AMMINISTRATIVO STR.COMPL.</t>
  </si>
  <si>
    <t>Cognome</t>
  </si>
  <si>
    <t>Stipendio Tabellare</t>
  </si>
  <si>
    <t>Altre Voci Fisse e continuative</t>
  </si>
  <si>
    <t>Matr</t>
  </si>
  <si>
    <t>INFORMATIVA AI SENSI DELL'ART. 21 DELLA LEGGE 18 Giugno 2009 N. 69</t>
  </si>
  <si>
    <t>Retribuzione lorda determinata su base annua derivante di CCNL vigenti</t>
  </si>
  <si>
    <t>(*) la retribuzione di risultato dei dirigenti, erogata annualmente a saldo, viene quantificata al termine dell'esercizio</t>
  </si>
  <si>
    <t>(**) gli importi annui sono soggetti alle seguenti ritenute:</t>
  </si>
  <si>
    <t>IRPEF</t>
  </si>
  <si>
    <t>con aliquota a scaglioni come segue:</t>
  </si>
  <si>
    <t>da € 55.001 a 75.000</t>
  </si>
  <si>
    <t>da € 28.000 a 55.000</t>
  </si>
  <si>
    <t>da € 15.000 a 28.000</t>
  </si>
  <si>
    <t>fino a € 15.000</t>
  </si>
  <si>
    <t>1. Nella voce stipendio tabellare è compresa anche l'indennità di vacanza contrattuale 2010/2012</t>
  </si>
  <si>
    <t>2. Nella voce fisse e continuative sono ricomprese</t>
  </si>
  <si>
    <t xml:space="preserve"> - Indennità specificità medica</t>
  </si>
  <si>
    <t xml:space="preserve"> - Indennità di struttura complessa</t>
  </si>
  <si>
    <t xml:space="preserve"> - Indennità di dipartimento</t>
  </si>
  <si>
    <t xml:space="preserve"> - Indennità di rischio radiologico</t>
  </si>
  <si>
    <t xml:space="preserve"> - Ria stipendio</t>
  </si>
  <si>
    <t xml:space="preserve"> - Ria Medico Specialistica</t>
  </si>
  <si>
    <t xml:space="preserve"> - Ria Tempo Pieno</t>
  </si>
  <si>
    <t>(*) Inoltre ai dirigenti spetta una quota annua di Risorse aggiuntive Regionali se previste</t>
  </si>
  <si>
    <t xml:space="preserve"> - Indennità di esclusività</t>
  </si>
  <si>
    <t xml:space="preserve"> - Indennità di sostituzione art. 18</t>
  </si>
  <si>
    <t>DIR.MEDICO STR.COMPL.CHIRUR.</t>
  </si>
  <si>
    <t>oltre € 75.000</t>
  </si>
  <si>
    <t>DIR. MEDICO con Incarico di Sostituzione  art. 18</t>
  </si>
  <si>
    <t>DIR. BIOLOGO con Incarico di Sostituzione  art. 18</t>
  </si>
  <si>
    <t>Rapp. di Lav.</t>
  </si>
  <si>
    <t>Retri. Posizione Totale</t>
  </si>
  <si>
    <t xml:space="preserve">di competenza (2013) sulla base delle disponibilità residue dei fondi della dirigenza ed in relazione al grado di </t>
  </si>
  <si>
    <t>Totale Competenze fisse</t>
  </si>
  <si>
    <t>raggiungimento degli obiettivi assegnati. Tale dato verrà pubblicato appena disponibile.</t>
  </si>
  <si>
    <r>
      <t>previdenza e assistenza</t>
    </r>
    <r>
      <rPr>
        <sz val="10"/>
        <color indexed="8"/>
        <rFont val="MS Sans Serif"/>
        <family val="2"/>
      </rPr>
      <t xml:space="preserve"> fino ad € 46.128,00 pari all'11,2% oltre tale cifra sono soggetti al 12,2% fino ad € 100.324,00</t>
    </r>
  </si>
  <si>
    <t>VISCONI STEFANO</t>
  </si>
  <si>
    <t>MAZZA DOMENICO NILO</t>
  </si>
  <si>
    <t xml:space="preserve">DIRIGENTE ANALISTA STR.COMPL. </t>
  </si>
  <si>
    <t>DIR.AMMINISTRATIVO STRUTT.COMPLESSA</t>
  </si>
  <si>
    <t>aspettativa non retrib. Incarico Direttore Scientifico</t>
  </si>
  <si>
    <t>aspettativa non retrib. Incarico Direttore  Amm.vo</t>
  </si>
  <si>
    <t>GIACCONE GIORGIO</t>
  </si>
  <si>
    <t>DIR. MEDICO con incarico di Sostituzione art.18</t>
  </si>
  <si>
    <t>PANTALEONI CHIARA</t>
  </si>
  <si>
    <t>DIR. MEDICO con incarico di Sostituzione art. 18</t>
  </si>
  <si>
    <t>Retrib.di Risultato Anno 2015</t>
  </si>
  <si>
    <t>SOLIVERI PAOLA</t>
  </si>
  <si>
    <t>DIR. MEDICO ECCELLENZA PROF.LE</t>
  </si>
  <si>
    <t>ROSSI MAURO LORENZO</t>
  </si>
  <si>
    <t>DIRIG.ARCHITETTO STR.COMP.</t>
  </si>
  <si>
    <t>PERSONALE COMANDATO DA ALTRI ENTI dec. 15/02/2017</t>
  </si>
  <si>
    <t>DIRIGENTI IN SERVIZIO AL 31 MARZO 2017 CON INCARICO DI STRUTTURA COMPLESSA E SOSTITUTI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</si>
</sst>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8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2"/>
    </font>
    <font>
      <sz val="8"/>
      <name val="MS Sans Serif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MS Sans Serif"/>
      <family val="2"/>
    </font>
    <font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b/>
      <i/>
      <u val="single"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8" fillId="20" borderId="6" applyNumberFormat="0" applyAlignment="0" applyProtection="0"/>
    <xf numFmtId="164" fontId="2" fillId="0" borderId="0" applyFill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86"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" fontId="9" fillId="0" borderId="14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16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0" xfId="47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9" xfId="47" applyFont="1" applyFill="1" applyBorder="1" applyAlignment="1">
      <alignment horizontal="right" vertical="center" wrapText="1"/>
      <protection/>
    </xf>
    <xf numFmtId="0" fontId="3" fillId="0" borderId="20" xfId="47" applyFont="1" applyFill="1" applyBorder="1" applyAlignment="1">
      <alignment vertical="center" wrapText="1"/>
      <protection/>
    </xf>
    <xf numFmtId="9" fontId="3" fillId="0" borderId="20" xfId="47" applyNumberFormat="1" applyFont="1" applyFill="1" applyBorder="1" applyAlignment="1">
      <alignment vertical="center" wrapText="1"/>
      <protection/>
    </xf>
    <xf numFmtId="0" fontId="3" fillId="0" borderId="20" xfId="46" applyFont="1" applyFill="1" applyBorder="1" applyAlignment="1">
      <alignment vertical="center" wrapText="1"/>
      <protection/>
    </xf>
    <xf numFmtId="4" fontId="3" fillId="0" borderId="20" xfId="47" applyNumberFormat="1" applyFont="1" applyFill="1" applyBorder="1" applyAlignment="1">
      <alignment horizontal="right" vertical="center" wrapText="1"/>
      <protection/>
    </xf>
    <xf numFmtId="4" fontId="3" fillId="0" borderId="20" xfId="0" applyNumberFormat="1" applyFont="1" applyFill="1" applyBorder="1" applyAlignment="1">
      <alignment vertical="center"/>
    </xf>
    <xf numFmtId="0" fontId="3" fillId="0" borderId="20" xfId="46" applyFont="1" applyFill="1" applyBorder="1" applyAlignment="1">
      <alignment vertical="center"/>
      <protection/>
    </xf>
    <xf numFmtId="0" fontId="3" fillId="0" borderId="21" xfId="47" applyFont="1" applyFill="1" applyBorder="1" applyAlignment="1">
      <alignment horizontal="right" vertical="center" wrapText="1"/>
      <protection/>
    </xf>
    <xf numFmtId="9" fontId="3" fillId="0" borderId="22" xfId="47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3" fillId="0" borderId="22" xfId="47" applyNumberFormat="1" applyFont="1" applyFill="1" applyBorder="1" applyAlignment="1">
      <alignment horizontal="right" vertical="center" wrapText="1"/>
      <protection/>
    </xf>
    <xf numFmtId="0" fontId="3" fillId="0" borderId="19" xfId="46" applyFont="1" applyFill="1" applyBorder="1" applyAlignment="1">
      <alignment horizontal="right" vertical="center" wrapText="1"/>
      <protection/>
    </xf>
    <xf numFmtId="0" fontId="3" fillId="0" borderId="22" xfId="47" applyFont="1" applyFill="1" applyBorder="1" applyAlignment="1">
      <alignment vertical="center" wrapText="1"/>
      <protection/>
    </xf>
    <xf numFmtId="4" fontId="11" fillId="0" borderId="23" xfId="47" applyNumberFormat="1" applyFont="1" applyFill="1" applyBorder="1" applyAlignment="1">
      <alignment horizontal="center" vertical="center" wrapText="1"/>
      <protection/>
    </xf>
    <xf numFmtId="4" fontId="11" fillId="0" borderId="24" xfId="4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25" xfId="47" applyFont="1" applyFill="1" applyBorder="1" applyAlignment="1">
      <alignment horizontal="right" vertical="center" wrapText="1"/>
      <protection/>
    </xf>
    <xf numFmtId="0" fontId="3" fillId="0" borderId="26" xfId="47" applyFont="1" applyFill="1" applyBorder="1" applyAlignment="1">
      <alignment vertical="center" wrapText="1"/>
      <protection/>
    </xf>
    <xf numFmtId="9" fontId="3" fillId="0" borderId="26" xfId="47" applyNumberFormat="1" applyFont="1" applyFill="1" applyBorder="1" applyAlignment="1">
      <alignment vertical="center" wrapText="1"/>
      <protection/>
    </xf>
    <xf numFmtId="4" fontId="3" fillId="0" borderId="26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Border="1" applyAlignment="1">
      <alignment horizontal="right" vertical="center" wrapText="1"/>
      <protection/>
    </xf>
    <xf numFmtId="0" fontId="3" fillId="0" borderId="0" xfId="47" applyFont="1" applyFill="1" applyBorder="1" applyAlignment="1">
      <alignment vertical="center" wrapText="1"/>
      <protection/>
    </xf>
    <xf numFmtId="9" fontId="3" fillId="0" borderId="0" xfId="47" applyNumberFormat="1" applyFont="1" applyFill="1" applyBorder="1" applyAlignment="1">
      <alignment vertical="center" wrapText="1"/>
      <protection/>
    </xf>
    <xf numFmtId="4" fontId="3" fillId="0" borderId="0" xfId="47" applyNumberFormat="1" applyFont="1" applyFill="1" applyBorder="1" applyAlignment="1">
      <alignment horizontal="right" vertical="center" wrapText="1"/>
      <protection/>
    </xf>
    <xf numFmtId="4" fontId="3" fillId="0" borderId="0" xfId="47" applyNumberFormat="1" applyFont="1" applyFill="1" applyBorder="1" applyAlignment="1">
      <alignment horizontal="center" vertical="center" wrapText="1"/>
      <protection/>
    </xf>
    <xf numFmtId="4" fontId="11" fillId="0" borderId="0" xfId="47" applyNumberFormat="1" applyFont="1" applyFill="1" applyBorder="1" applyAlignment="1">
      <alignment horizontal="center" vertical="center" wrapText="1"/>
      <protection/>
    </xf>
    <xf numFmtId="4" fontId="3" fillId="0" borderId="27" xfId="47" applyNumberFormat="1" applyFont="1" applyFill="1" applyBorder="1" applyAlignment="1">
      <alignment horizontal="center" vertical="center" wrapText="1"/>
      <protection/>
    </xf>
    <xf numFmtId="4" fontId="3" fillId="0" borderId="28" xfId="47" applyNumberFormat="1" applyFont="1" applyFill="1" applyBorder="1" applyAlignment="1">
      <alignment horizontal="center" vertical="center" wrapText="1"/>
      <protection/>
    </xf>
    <xf numFmtId="4" fontId="3" fillId="0" borderId="29" xfId="47" applyNumberFormat="1" applyFont="1" applyFill="1" applyBorder="1" applyAlignment="1">
      <alignment horizontal="center" vertical="center" wrapText="1"/>
      <protection/>
    </xf>
    <xf numFmtId="0" fontId="5" fillId="34" borderId="25" xfId="47" applyFont="1" applyFill="1" applyBorder="1" applyAlignment="1">
      <alignment horizontal="center" vertical="center" wrapText="1"/>
      <protection/>
    </xf>
    <xf numFmtId="0" fontId="5" fillId="34" borderId="30" xfId="47" applyFont="1" applyFill="1" applyBorder="1" applyAlignment="1">
      <alignment horizontal="center" vertical="center" wrapText="1"/>
      <protection/>
    </xf>
    <xf numFmtId="0" fontId="5" fillId="34" borderId="26" xfId="47" applyFont="1" applyFill="1" applyBorder="1" applyAlignment="1">
      <alignment horizontal="center" vertical="center" wrapText="1"/>
      <protection/>
    </xf>
    <xf numFmtId="0" fontId="5" fillId="34" borderId="31" xfId="47" applyFont="1" applyFill="1" applyBorder="1" applyAlignment="1">
      <alignment horizontal="center" vertical="center" wrapText="1"/>
      <protection/>
    </xf>
    <xf numFmtId="0" fontId="11" fillId="34" borderId="26" xfId="47" applyFont="1" applyFill="1" applyBorder="1" applyAlignment="1">
      <alignment horizontal="center" vertical="center" wrapText="1"/>
      <protection/>
    </xf>
    <xf numFmtId="0" fontId="11" fillId="34" borderId="31" xfId="47" applyFont="1" applyFill="1" applyBorder="1" applyAlignment="1">
      <alignment horizontal="center" vertical="center" wrapText="1"/>
      <protection/>
    </xf>
    <xf numFmtId="4" fontId="11" fillId="0" borderId="20" xfId="47" applyNumberFormat="1" applyFont="1" applyFill="1" applyBorder="1" applyAlignment="1">
      <alignment horizontal="center" vertical="center" wrapText="1"/>
      <protection/>
    </xf>
    <xf numFmtId="4" fontId="11" fillId="0" borderId="32" xfId="47" applyNumberFormat="1" applyFont="1" applyFill="1" applyBorder="1" applyAlignment="1">
      <alignment horizontal="center" vertical="center" wrapText="1"/>
      <protection/>
    </xf>
    <xf numFmtId="4" fontId="11" fillId="0" borderId="33" xfId="47" applyNumberFormat="1" applyFont="1" applyFill="1" applyBorder="1" applyAlignment="1">
      <alignment horizontal="center" vertical="center" wrapText="1"/>
      <protection/>
    </xf>
    <xf numFmtId="4" fontId="11" fillId="0" borderId="34" xfId="47" applyNumberFormat="1" applyFont="1" applyFill="1" applyBorder="1" applyAlignment="1">
      <alignment horizontal="center" vertical="center" wrapText="1"/>
      <protection/>
    </xf>
    <xf numFmtId="4" fontId="11" fillId="34" borderId="27" xfId="47" applyNumberFormat="1" applyFont="1" applyFill="1" applyBorder="1" applyAlignment="1">
      <alignment horizontal="center" vertical="center" wrapText="1"/>
      <protection/>
    </xf>
    <xf numFmtId="4" fontId="11" fillId="34" borderId="35" xfId="47" applyNumberFormat="1" applyFont="1" applyFill="1" applyBorder="1" applyAlignment="1">
      <alignment horizontal="center" vertical="center" wrapText="1"/>
      <protection/>
    </xf>
    <xf numFmtId="4" fontId="11" fillId="34" borderId="26" xfId="47" applyNumberFormat="1" applyFont="1" applyFill="1" applyBorder="1" applyAlignment="1">
      <alignment horizontal="center" vertical="center" wrapText="1"/>
      <protection/>
    </xf>
    <xf numFmtId="4" fontId="11" fillId="34" borderId="31" xfId="47" applyNumberFormat="1" applyFont="1" applyFill="1" applyBorder="1" applyAlignment="1">
      <alignment horizontal="center" vertical="center" wrapText="1"/>
      <protection/>
    </xf>
    <xf numFmtId="0" fontId="13" fillId="0" borderId="19" xfId="47" applyFont="1" applyFill="1" applyBorder="1" applyAlignment="1">
      <alignment horizontal="right" vertical="center" wrapText="1"/>
      <protection/>
    </xf>
    <xf numFmtId="0" fontId="13" fillId="0" borderId="20" xfId="47" applyFont="1" applyFill="1" applyBorder="1" applyAlignment="1">
      <alignment vertical="center" wrapText="1"/>
      <protection/>
    </xf>
    <xf numFmtId="9" fontId="13" fillId="0" borderId="20" xfId="47" applyNumberFormat="1" applyFont="1" applyFill="1" applyBorder="1" applyAlignment="1">
      <alignment vertical="center" wrapText="1"/>
      <protection/>
    </xf>
    <xf numFmtId="4" fontId="13" fillId="0" borderId="20" xfId="47" applyNumberFormat="1" applyFont="1" applyFill="1" applyBorder="1" applyAlignment="1">
      <alignment horizontal="right" vertical="center" wrapText="1"/>
      <protection/>
    </xf>
    <xf numFmtId="4" fontId="13" fillId="0" borderId="28" xfId="47" applyNumberFormat="1" applyFont="1" applyFill="1" applyBorder="1" applyAlignment="1">
      <alignment horizontal="center" vertical="center" wrapText="1"/>
      <protection/>
    </xf>
    <xf numFmtId="4" fontId="14" fillId="0" borderId="23" xfId="47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 acces" xfId="46"/>
    <cellStyle name="Normale_da acces total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7.8515625" style="8" bestFit="1" customWidth="1"/>
    <col min="2" max="2" width="30.140625" style="8" customWidth="1"/>
    <col min="3" max="3" width="43.140625" style="8" customWidth="1"/>
    <col min="4" max="4" width="6.8515625" style="8" customWidth="1"/>
    <col min="5" max="5" width="12.00390625" style="9" customWidth="1"/>
    <col min="6" max="6" width="10.7109375" style="9" customWidth="1"/>
    <col min="7" max="7" width="13.00390625" style="9" customWidth="1"/>
    <col min="8" max="8" width="14.57421875" style="9" customWidth="1"/>
    <col min="9" max="9" width="14.00390625" style="9" customWidth="1"/>
    <col min="10" max="16384" width="9.140625" style="8" customWidth="1"/>
  </cols>
  <sheetData>
    <row r="1" spans="1:3" ht="14.25" customHeight="1">
      <c r="A1" s="5" t="s">
        <v>29</v>
      </c>
      <c r="B1" s="6"/>
      <c r="C1" s="7"/>
    </row>
    <row r="2" spans="1:3" ht="16.5" customHeight="1" thickBot="1">
      <c r="A2" s="10" t="s">
        <v>30</v>
      </c>
      <c r="B2" s="11"/>
      <c r="C2" s="12"/>
    </row>
    <row r="3" ht="11.25" thickBot="1"/>
    <row r="4" spans="1:7" ht="12.75">
      <c r="A4" s="23" t="s">
        <v>31</v>
      </c>
      <c r="B4" s="24"/>
      <c r="C4" s="24"/>
      <c r="D4" s="24"/>
      <c r="E4" s="30"/>
      <c r="F4" s="31"/>
      <c r="G4" s="18"/>
    </row>
    <row r="5" spans="1:7" ht="12.75">
      <c r="A5" s="26" t="s">
        <v>57</v>
      </c>
      <c r="B5" s="27"/>
      <c r="C5" s="27"/>
      <c r="D5" s="27"/>
      <c r="E5" s="25"/>
      <c r="F5" s="22"/>
      <c r="G5" s="19"/>
    </row>
    <row r="6" spans="1:7" ht="12.75">
      <c r="A6" s="26" t="s">
        <v>59</v>
      </c>
      <c r="B6" s="27"/>
      <c r="C6" s="27"/>
      <c r="D6" s="27"/>
      <c r="E6" s="25"/>
      <c r="F6" s="22"/>
      <c r="G6" s="19"/>
    </row>
    <row r="7" spans="1:7" ht="12.75">
      <c r="A7" s="26" t="s">
        <v>48</v>
      </c>
      <c r="B7" s="27"/>
      <c r="C7" s="27"/>
      <c r="D7" s="27"/>
      <c r="E7" s="25"/>
      <c r="F7" s="22"/>
      <c r="G7" s="19"/>
    </row>
    <row r="8" spans="1:7" ht="12.75">
      <c r="A8" s="26" t="s">
        <v>32</v>
      </c>
      <c r="B8" s="27"/>
      <c r="C8" s="27"/>
      <c r="D8" s="27"/>
      <c r="E8" s="25"/>
      <c r="F8" s="22"/>
      <c r="G8" s="19"/>
    </row>
    <row r="9" spans="1:7" ht="12.75">
      <c r="A9" s="1" t="s">
        <v>60</v>
      </c>
      <c r="B9" s="27"/>
      <c r="C9" s="27"/>
      <c r="D9" s="27"/>
      <c r="E9" s="25"/>
      <c r="F9" s="22"/>
      <c r="G9" s="19"/>
    </row>
    <row r="10" spans="1:7" ht="12.75">
      <c r="A10" s="2" t="s">
        <v>33</v>
      </c>
      <c r="B10" s="27" t="s">
        <v>34</v>
      </c>
      <c r="C10" s="27"/>
      <c r="D10" s="27"/>
      <c r="E10" s="25"/>
      <c r="F10" s="22"/>
      <c r="G10" s="19"/>
    </row>
    <row r="11" spans="1:7" ht="12.75">
      <c r="A11" s="3">
        <v>0.23</v>
      </c>
      <c r="B11" s="27" t="s">
        <v>38</v>
      </c>
      <c r="C11" s="27"/>
      <c r="D11" s="27"/>
      <c r="E11" s="25"/>
      <c r="F11" s="22"/>
      <c r="G11" s="19"/>
    </row>
    <row r="12" spans="1:7" ht="12.75">
      <c r="A12" s="3">
        <v>0.27</v>
      </c>
      <c r="B12" s="27" t="s">
        <v>37</v>
      </c>
      <c r="C12" s="27"/>
      <c r="D12" s="27"/>
      <c r="E12" s="25"/>
      <c r="F12" s="22"/>
      <c r="G12" s="19"/>
    </row>
    <row r="13" spans="1:7" ht="12.75">
      <c r="A13" s="3">
        <v>0.38</v>
      </c>
      <c r="B13" s="28" t="s">
        <v>36</v>
      </c>
      <c r="C13" s="27"/>
      <c r="D13" s="27"/>
      <c r="E13" s="29"/>
      <c r="F13" s="22"/>
      <c r="G13" s="19"/>
    </row>
    <row r="14" spans="1:7" ht="12.75">
      <c r="A14" s="3">
        <v>0.41</v>
      </c>
      <c r="B14" s="28" t="s">
        <v>35</v>
      </c>
      <c r="C14" s="27"/>
      <c r="D14" s="27"/>
      <c r="E14" s="25"/>
      <c r="F14" s="22"/>
      <c r="G14" s="19"/>
    </row>
    <row r="15" spans="1:7" ht="12.75">
      <c r="A15" s="3">
        <v>0.43</v>
      </c>
      <c r="B15" s="28" t="s">
        <v>52</v>
      </c>
      <c r="C15" s="27"/>
      <c r="D15" s="27"/>
      <c r="E15" s="25"/>
      <c r="F15" s="22"/>
      <c r="G15" s="19"/>
    </row>
    <row r="16" spans="1:7" ht="11.25" thickBot="1">
      <c r="A16" s="32"/>
      <c r="B16" s="20"/>
      <c r="C16" s="20"/>
      <c r="D16" s="20"/>
      <c r="E16" s="33"/>
      <c r="F16" s="33"/>
      <c r="G16" s="21"/>
    </row>
    <row r="19" ht="15.75">
      <c r="A19" s="4" t="s">
        <v>77</v>
      </c>
    </row>
    <row r="20" ht="12.75">
      <c r="A20" s="35"/>
    </row>
    <row r="21" ht="12.75">
      <c r="A21" s="35"/>
    </row>
    <row r="22" ht="15.75" customHeight="1" thickBot="1"/>
    <row r="23" spans="1:9" ht="15.75" customHeight="1">
      <c r="A23" s="66" t="s">
        <v>28</v>
      </c>
      <c r="B23" s="68" t="s">
        <v>25</v>
      </c>
      <c r="C23" s="68" t="s">
        <v>20</v>
      </c>
      <c r="D23" s="70" t="s">
        <v>55</v>
      </c>
      <c r="E23" s="78" t="s">
        <v>26</v>
      </c>
      <c r="F23" s="78" t="s">
        <v>56</v>
      </c>
      <c r="G23" s="78" t="s">
        <v>27</v>
      </c>
      <c r="H23" s="78" t="s">
        <v>71</v>
      </c>
      <c r="I23" s="76" t="s">
        <v>58</v>
      </c>
    </row>
    <row r="24" spans="1:9" ht="27" customHeight="1" thickBot="1">
      <c r="A24" s="67"/>
      <c r="B24" s="69"/>
      <c r="C24" s="69"/>
      <c r="D24" s="71"/>
      <c r="E24" s="79"/>
      <c r="F24" s="79"/>
      <c r="G24" s="79"/>
      <c r="H24" s="79"/>
      <c r="I24" s="77"/>
    </row>
    <row r="25" spans="1:9" s="45" customFormat="1" ht="25.5" customHeight="1">
      <c r="A25" s="53">
        <v>2089</v>
      </c>
      <c r="B25" s="54" t="s">
        <v>17</v>
      </c>
      <c r="C25" s="54" t="s">
        <v>24</v>
      </c>
      <c r="D25" s="55">
        <v>1</v>
      </c>
      <c r="E25" s="56">
        <v>43625.66</v>
      </c>
      <c r="F25" s="56">
        <v>19232.46</v>
      </c>
      <c r="G25" s="56">
        <v>10218</v>
      </c>
      <c r="H25" s="63">
        <v>2988.55</v>
      </c>
      <c r="I25" s="50">
        <f aca="true" t="shared" si="0" ref="I25:I49">SUM(E25:H25)</f>
        <v>76064.67</v>
      </c>
    </row>
    <row r="26" spans="1:9" s="45" customFormat="1" ht="25.5" customHeight="1">
      <c r="A26" s="36">
        <v>1299</v>
      </c>
      <c r="B26" s="37" t="s">
        <v>0</v>
      </c>
      <c r="C26" s="37" t="s">
        <v>21</v>
      </c>
      <c r="D26" s="38">
        <v>1</v>
      </c>
      <c r="E26" s="40">
        <v>43625.66</v>
      </c>
      <c r="F26" s="40">
        <f>13395.85+531.7</f>
        <v>13927.550000000001</v>
      </c>
      <c r="G26" s="40">
        <v>42850.53</v>
      </c>
      <c r="H26" s="64">
        <v>3589.29</v>
      </c>
      <c r="I26" s="50">
        <f t="shared" si="0"/>
        <v>103993.03</v>
      </c>
    </row>
    <row r="27" spans="1:9" s="45" customFormat="1" ht="25.5" customHeight="1">
      <c r="A27" s="36">
        <v>1964</v>
      </c>
      <c r="B27" s="37" t="s">
        <v>1</v>
      </c>
      <c r="C27" s="37" t="s">
        <v>23</v>
      </c>
      <c r="D27" s="38">
        <v>1</v>
      </c>
      <c r="E27" s="40">
        <v>43625.66</v>
      </c>
      <c r="F27" s="40">
        <v>15449.2</v>
      </c>
      <c r="G27" s="40">
        <v>47689.85</v>
      </c>
      <c r="H27" s="64">
        <v>3441.99</v>
      </c>
      <c r="I27" s="50">
        <f t="shared" si="0"/>
        <v>110206.7</v>
      </c>
    </row>
    <row r="28" spans="1:9" s="45" customFormat="1" ht="25.5" customHeight="1">
      <c r="A28" s="36">
        <v>1286</v>
      </c>
      <c r="B28" s="37" t="s">
        <v>2</v>
      </c>
      <c r="C28" s="37" t="s">
        <v>53</v>
      </c>
      <c r="D28" s="38">
        <v>1</v>
      </c>
      <c r="E28" s="40">
        <v>43625.66</v>
      </c>
      <c r="F28" s="40">
        <v>12869.48</v>
      </c>
      <c r="G28" s="40">
        <f>27473.03+(535.05*12)</f>
        <v>33893.63</v>
      </c>
      <c r="H28" s="64">
        <v>4131.96</v>
      </c>
      <c r="I28" s="50">
        <f t="shared" si="0"/>
        <v>94520.73</v>
      </c>
    </row>
    <row r="29" spans="1:9" s="45" customFormat="1" ht="25.5" customHeight="1">
      <c r="A29" s="36">
        <v>1483</v>
      </c>
      <c r="B29" s="37" t="s">
        <v>3</v>
      </c>
      <c r="C29" s="37" t="s">
        <v>23</v>
      </c>
      <c r="D29" s="38">
        <v>1</v>
      </c>
      <c r="E29" s="40">
        <v>43625.66</v>
      </c>
      <c r="F29" s="40">
        <v>15449.2</v>
      </c>
      <c r="G29" s="40">
        <f>40626.3+14460.81</f>
        <v>55087.11</v>
      </c>
      <c r="H29" s="64">
        <v>4037.23</v>
      </c>
      <c r="I29" s="50">
        <f t="shared" si="0"/>
        <v>118199.2</v>
      </c>
    </row>
    <row r="30" spans="1:9" s="45" customFormat="1" ht="25.5" customHeight="1">
      <c r="A30" s="36">
        <v>1908</v>
      </c>
      <c r="B30" s="37" t="s">
        <v>4</v>
      </c>
      <c r="C30" s="37" t="s">
        <v>22</v>
      </c>
      <c r="D30" s="38">
        <v>1</v>
      </c>
      <c r="E30" s="40">
        <v>43625.66</v>
      </c>
      <c r="F30" s="40">
        <v>13927.55</v>
      </c>
      <c r="G30" s="40">
        <v>41120.62</v>
      </c>
      <c r="H30" s="64">
        <v>4554.76</v>
      </c>
      <c r="I30" s="50">
        <f t="shared" si="0"/>
        <v>103228.59000000001</v>
      </c>
    </row>
    <row r="31" spans="1:9" s="45" customFormat="1" ht="25.5" customHeight="1">
      <c r="A31" s="36">
        <v>1839</v>
      </c>
      <c r="B31" s="37" t="s">
        <v>5</v>
      </c>
      <c r="C31" s="37" t="s">
        <v>51</v>
      </c>
      <c r="D31" s="38">
        <v>1</v>
      </c>
      <c r="E31" s="40">
        <v>43625.66</v>
      </c>
      <c r="F31" s="40">
        <f>9555.65+313.82+5579.73</f>
        <v>15449.199999999999</v>
      </c>
      <c r="G31" s="40">
        <f>18560.36+18523.31</f>
        <v>37083.67</v>
      </c>
      <c r="H31" s="64">
        <v>4344.31</v>
      </c>
      <c r="I31" s="50">
        <f t="shared" si="0"/>
        <v>100502.84</v>
      </c>
    </row>
    <row r="32" spans="1:9" s="45" customFormat="1" ht="25.5" customHeight="1">
      <c r="A32" s="36">
        <v>1270</v>
      </c>
      <c r="B32" s="37" t="s">
        <v>6</v>
      </c>
      <c r="C32" s="37" t="s">
        <v>21</v>
      </c>
      <c r="D32" s="38">
        <v>1</v>
      </c>
      <c r="E32" s="40">
        <v>43625.66</v>
      </c>
      <c r="F32" s="40">
        <f>13647.92+279.63</f>
        <v>13927.55</v>
      </c>
      <c r="G32" s="40">
        <v>42673.8</v>
      </c>
      <c r="H32" s="64">
        <v>4153.08</v>
      </c>
      <c r="I32" s="50">
        <f t="shared" si="0"/>
        <v>104380.09000000001</v>
      </c>
    </row>
    <row r="33" spans="1:9" s="45" customFormat="1" ht="25.5" customHeight="1">
      <c r="A33" s="36">
        <v>1044</v>
      </c>
      <c r="B33" s="37" t="s">
        <v>7</v>
      </c>
      <c r="C33" s="37" t="s">
        <v>21</v>
      </c>
      <c r="D33" s="38">
        <v>1</v>
      </c>
      <c r="E33" s="40">
        <v>43625.66</v>
      </c>
      <c r="F33" s="40">
        <f>13647.92+279.63</f>
        <v>13927.55</v>
      </c>
      <c r="G33" s="40">
        <f>47028.15+14460.81</f>
        <v>61488.96</v>
      </c>
      <c r="H33" s="64">
        <v>3589.29</v>
      </c>
      <c r="I33" s="50">
        <f t="shared" si="0"/>
        <v>122631.46</v>
      </c>
    </row>
    <row r="34" spans="1:9" s="45" customFormat="1" ht="25.5" customHeight="1">
      <c r="A34" s="36">
        <v>1062</v>
      </c>
      <c r="B34" s="37" t="s">
        <v>8</v>
      </c>
      <c r="C34" s="37" t="s">
        <v>51</v>
      </c>
      <c r="D34" s="38">
        <v>1</v>
      </c>
      <c r="E34" s="40">
        <v>43625.66</v>
      </c>
      <c r="F34" s="40">
        <v>15449.2</v>
      </c>
      <c r="G34" s="40">
        <v>45721.13</v>
      </c>
      <c r="H34" s="64">
        <v>3441.99</v>
      </c>
      <c r="I34" s="50">
        <f t="shared" si="0"/>
        <v>108237.98</v>
      </c>
    </row>
    <row r="35" spans="1:9" s="45" customFormat="1" ht="25.5" customHeight="1">
      <c r="A35" s="36">
        <v>1387</v>
      </c>
      <c r="B35" s="37" t="s">
        <v>16</v>
      </c>
      <c r="C35" s="37" t="s">
        <v>54</v>
      </c>
      <c r="D35" s="38">
        <v>1</v>
      </c>
      <c r="E35" s="40">
        <v>43625.66</v>
      </c>
      <c r="F35" s="40">
        <f>8154.77+99.71</f>
        <v>8254.48</v>
      </c>
      <c r="G35" s="40">
        <f>22286.94+(535.05*12)</f>
        <v>28707.539999999997</v>
      </c>
      <c r="H35" s="64">
        <v>1253.54</v>
      </c>
      <c r="I35" s="50">
        <f t="shared" si="0"/>
        <v>81841.21999999999</v>
      </c>
    </row>
    <row r="36" spans="1:9" s="45" customFormat="1" ht="25.5" customHeight="1">
      <c r="A36" s="36">
        <v>1455</v>
      </c>
      <c r="B36" s="37" t="s">
        <v>67</v>
      </c>
      <c r="C36" s="37" t="s">
        <v>68</v>
      </c>
      <c r="D36" s="38">
        <v>1</v>
      </c>
      <c r="E36" s="40">
        <v>43625.66</v>
      </c>
      <c r="F36" s="40">
        <f>4768.79+61.75</f>
        <v>4830.54</v>
      </c>
      <c r="G36" s="40">
        <f>25424.62+(535.05*12)</f>
        <v>31845.219999999998</v>
      </c>
      <c r="H36" s="64">
        <v>3192.88</v>
      </c>
      <c r="I36" s="50">
        <f t="shared" si="0"/>
        <v>83494.3</v>
      </c>
    </row>
    <row r="37" spans="1:9" s="52" customFormat="1" ht="25.5" customHeight="1">
      <c r="A37" s="36">
        <v>2105</v>
      </c>
      <c r="B37" s="37" t="s">
        <v>9</v>
      </c>
      <c r="C37" s="37" t="s">
        <v>21</v>
      </c>
      <c r="D37" s="38">
        <v>1</v>
      </c>
      <c r="E37" s="40">
        <v>43625.66</v>
      </c>
      <c r="F37" s="40">
        <f>9869.47+4058.08</f>
        <v>13927.55</v>
      </c>
      <c r="G37" s="40">
        <f>18560.36+10218+8305.31</f>
        <v>37083.67</v>
      </c>
      <c r="H37" s="64">
        <v>3610.52</v>
      </c>
      <c r="I37" s="50">
        <f t="shared" si="0"/>
        <v>98247.40000000001</v>
      </c>
    </row>
    <row r="38" spans="1:9" s="45" customFormat="1" ht="25.5" customHeight="1">
      <c r="A38" s="36">
        <v>1666</v>
      </c>
      <c r="B38" s="37" t="s">
        <v>18</v>
      </c>
      <c r="C38" s="37" t="s">
        <v>24</v>
      </c>
      <c r="D38" s="38">
        <v>1</v>
      </c>
      <c r="E38" s="40">
        <v>43625.66</v>
      </c>
      <c r="F38" s="41">
        <f>16050.84+3181.62</f>
        <v>19232.46</v>
      </c>
      <c r="G38" s="40">
        <v>41656.55</v>
      </c>
      <c r="H38" s="64">
        <v>4155.51</v>
      </c>
      <c r="I38" s="50">
        <f t="shared" si="0"/>
        <v>108670.18000000001</v>
      </c>
    </row>
    <row r="39" spans="1:9" s="52" customFormat="1" ht="25.5" customHeight="1">
      <c r="A39" s="80">
        <v>1267</v>
      </c>
      <c r="B39" s="81" t="s">
        <v>10</v>
      </c>
      <c r="C39" s="81" t="s">
        <v>21</v>
      </c>
      <c r="D39" s="82">
        <v>1</v>
      </c>
      <c r="E39" s="83">
        <v>43625.66</v>
      </c>
      <c r="F39" s="83">
        <v>13927.55</v>
      </c>
      <c r="G39" s="83">
        <v>42433.3</v>
      </c>
      <c r="H39" s="84">
        <v>3945.43</v>
      </c>
      <c r="I39" s="85">
        <f t="shared" si="0"/>
        <v>103931.94</v>
      </c>
    </row>
    <row r="40" spans="1:9" s="52" customFormat="1" ht="25.5" customHeight="1">
      <c r="A40" s="36">
        <v>2606</v>
      </c>
      <c r="B40" s="37" t="s">
        <v>62</v>
      </c>
      <c r="C40" s="37" t="s">
        <v>63</v>
      </c>
      <c r="D40" s="38">
        <v>1</v>
      </c>
      <c r="E40" s="40">
        <v>43625.66</v>
      </c>
      <c r="F40" s="40">
        <f>654.29+15937.87</f>
        <v>16592.16</v>
      </c>
      <c r="G40" s="40">
        <v>7407.66</v>
      </c>
      <c r="H40" s="64">
        <v>1827.28</v>
      </c>
      <c r="I40" s="50">
        <f>SUM(E40:H40)</f>
        <v>69452.76000000001</v>
      </c>
    </row>
    <row r="41" spans="1:9" s="52" customFormat="1" ht="25.5" customHeight="1">
      <c r="A41" s="36">
        <v>1091</v>
      </c>
      <c r="B41" s="37" t="s">
        <v>11</v>
      </c>
      <c r="C41" s="37" t="s">
        <v>21</v>
      </c>
      <c r="D41" s="38">
        <v>1</v>
      </c>
      <c r="E41" s="40">
        <v>43625.66</v>
      </c>
      <c r="F41" s="40">
        <v>13927.55</v>
      </c>
      <c r="G41" s="40">
        <f>30765.28+14833.65+14460.81</f>
        <v>60059.74</v>
      </c>
      <c r="H41" s="64">
        <v>4071.86</v>
      </c>
      <c r="I41" s="50">
        <f t="shared" si="0"/>
        <v>121684.81000000001</v>
      </c>
    </row>
    <row r="42" spans="1:9" s="52" customFormat="1" ht="25.5" customHeight="1">
      <c r="A42" s="36">
        <v>1367</v>
      </c>
      <c r="B42" s="37" t="s">
        <v>69</v>
      </c>
      <c r="C42" s="37" t="s">
        <v>70</v>
      </c>
      <c r="D42" s="38">
        <v>1</v>
      </c>
      <c r="E42" s="40">
        <v>43625.66</v>
      </c>
      <c r="F42" s="40">
        <f>4768.79+61.75</f>
        <v>4830.54</v>
      </c>
      <c r="G42" s="40">
        <f>26114.79+(535.05*12)</f>
        <v>32535.39</v>
      </c>
      <c r="H42" s="64">
        <v>3072.64</v>
      </c>
      <c r="I42" s="50">
        <f t="shared" si="0"/>
        <v>84064.23</v>
      </c>
    </row>
    <row r="43" spans="1:9" s="52" customFormat="1" ht="25.5" customHeight="1">
      <c r="A43" s="36">
        <v>1063</v>
      </c>
      <c r="B43" s="37" t="s">
        <v>12</v>
      </c>
      <c r="C43" s="37" t="s">
        <v>21</v>
      </c>
      <c r="D43" s="38">
        <v>1</v>
      </c>
      <c r="E43" s="40">
        <v>43625.66</v>
      </c>
      <c r="F43" s="40">
        <f>13647.92+279.63</f>
        <v>13927.55</v>
      </c>
      <c r="G43" s="40">
        <f>45813.69</f>
        <v>45813.69</v>
      </c>
      <c r="H43" s="64">
        <v>3945.43</v>
      </c>
      <c r="I43" s="50">
        <f t="shared" si="0"/>
        <v>107312.33</v>
      </c>
    </row>
    <row r="44" spans="1:9" s="52" customFormat="1" ht="27.75" customHeight="1">
      <c r="A44" s="48">
        <v>2062</v>
      </c>
      <c r="B44" s="39" t="s">
        <v>19</v>
      </c>
      <c r="C44" s="42" t="s">
        <v>24</v>
      </c>
      <c r="D44" s="38">
        <v>1</v>
      </c>
      <c r="E44" s="72" t="s">
        <v>66</v>
      </c>
      <c r="F44" s="72"/>
      <c r="G44" s="72"/>
      <c r="H44" s="64">
        <v>0</v>
      </c>
      <c r="I44" s="50">
        <f t="shared" si="0"/>
        <v>0</v>
      </c>
    </row>
    <row r="45" spans="1:9" s="45" customFormat="1" ht="27.75" customHeight="1">
      <c r="A45" s="48"/>
      <c r="B45" s="39" t="s">
        <v>74</v>
      </c>
      <c r="C45" s="37" t="s">
        <v>75</v>
      </c>
      <c r="D45" s="38">
        <v>1</v>
      </c>
      <c r="E45" s="73" t="s">
        <v>76</v>
      </c>
      <c r="F45" s="74"/>
      <c r="G45" s="75"/>
      <c r="H45" s="64">
        <v>0</v>
      </c>
      <c r="I45" s="50">
        <f t="shared" si="0"/>
        <v>0</v>
      </c>
    </row>
    <row r="46" spans="1:9" s="52" customFormat="1" ht="25.5" customHeight="1">
      <c r="A46" s="36">
        <v>1602</v>
      </c>
      <c r="B46" s="37" t="s">
        <v>13</v>
      </c>
      <c r="C46" s="37" t="s">
        <v>21</v>
      </c>
      <c r="D46" s="38">
        <v>1</v>
      </c>
      <c r="E46" s="40">
        <v>43625.66</v>
      </c>
      <c r="F46" s="40">
        <f>4768.79+61.75+5038.93+4058.08</f>
        <v>13927.550000000001</v>
      </c>
      <c r="G46" s="40">
        <f>23906.35+4615.65+10218</f>
        <v>38740</v>
      </c>
      <c r="H46" s="64">
        <v>4140.14</v>
      </c>
      <c r="I46" s="50">
        <f t="shared" si="0"/>
        <v>100433.35</v>
      </c>
    </row>
    <row r="47" spans="1:9" s="52" customFormat="1" ht="25.5" customHeight="1">
      <c r="A47" s="36">
        <v>1618</v>
      </c>
      <c r="B47" s="37" t="s">
        <v>72</v>
      </c>
      <c r="C47" s="37" t="s">
        <v>73</v>
      </c>
      <c r="D47" s="38">
        <v>1</v>
      </c>
      <c r="E47" s="40">
        <v>43625.66</v>
      </c>
      <c r="F47" s="40">
        <f>4768.79+61.75</f>
        <v>4830.54</v>
      </c>
      <c r="G47" s="40">
        <f>23906.35+6955.65</f>
        <v>30862</v>
      </c>
      <c r="H47" s="64">
        <v>2642.86</v>
      </c>
      <c r="I47" s="50">
        <f>SUM(E47:H47)</f>
        <v>81961.06000000001</v>
      </c>
    </row>
    <row r="48" spans="1:9" s="45" customFormat="1" ht="27" customHeight="1">
      <c r="A48" s="36">
        <v>1188</v>
      </c>
      <c r="B48" s="37" t="s">
        <v>14</v>
      </c>
      <c r="C48" s="37" t="s">
        <v>21</v>
      </c>
      <c r="D48" s="38">
        <v>1</v>
      </c>
      <c r="E48" s="72" t="s">
        <v>65</v>
      </c>
      <c r="F48" s="72"/>
      <c r="G48" s="72"/>
      <c r="H48" s="64">
        <v>3925.36</v>
      </c>
      <c r="I48" s="50">
        <f t="shared" si="0"/>
        <v>3925.36</v>
      </c>
    </row>
    <row r="49" spans="1:9" s="45" customFormat="1" ht="25.5" customHeight="1">
      <c r="A49" s="36">
        <v>1269</v>
      </c>
      <c r="B49" s="37" t="s">
        <v>15</v>
      </c>
      <c r="C49" s="37" t="s">
        <v>53</v>
      </c>
      <c r="D49" s="38">
        <v>1</v>
      </c>
      <c r="E49" s="40">
        <v>43625.66</v>
      </c>
      <c r="F49" s="40">
        <f>9617.4+252.07</f>
        <v>9869.47</v>
      </c>
      <c r="G49" s="40">
        <f>27220.7+(535.05*12)</f>
        <v>33641.3</v>
      </c>
      <c r="H49" s="64">
        <v>3589.29</v>
      </c>
      <c r="I49" s="50">
        <f t="shared" si="0"/>
        <v>90725.72</v>
      </c>
    </row>
    <row r="50" spans="1:9" s="46" customFormat="1" ht="30.75" customHeight="1" thickBot="1">
      <c r="A50" s="43">
        <v>2627</v>
      </c>
      <c r="B50" s="49" t="s">
        <v>61</v>
      </c>
      <c r="C50" s="49" t="s">
        <v>64</v>
      </c>
      <c r="D50" s="44">
        <v>1</v>
      </c>
      <c r="E50" s="47">
        <v>43625.66</v>
      </c>
      <c r="F50" s="47">
        <f>(1234.68+244.74)*13</f>
        <v>19232.46</v>
      </c>
      <c r="G50" s="47">
        <v>10218</v>
      </c>
      <c r="H50" s="65">
        <v>145.16</v>
      </c>
      <c r="I50" s="51">
        <f>SUM(E50:H50)</f>
        <v>73221.28</v>
      </c>
    </row>
    <row r="51" spans="1:9" s="46" customFormat="1" ht="15" customHeight="1">
      <c r="A51" s="57"/>
      <c r="B51" s="58"/>
      <c r="C51" s="58"/>
      <c r="D51" s="59"/>
      <c r="E51" s="60"/>
      <c r="F51" s="60"/>
      <c r="G51" s="60"/>
      <c r="H51" s="61"/>
      <c r="I51" s="62"/>
    </row>
    <row r="52" spans="1:9" s="46" customFormat="1" ht="15" customHeight="1">
      <c r="A52" s="57"/>
      <c r="B52" s="58"/>
      <c r="C52" s="58"/>
      <c r="D52" s="59"/>
      <c r="E52" s="60"/>
      <c r="F52" s="60"/>
      <c r="G52" s="60"/>
      <c r="H52" s="61"/>
      <c r="I52" s="62"/>
    </row>
    <row r="53" spans="1:9" s="46" customFormat="1" ht="15" customHeight="1">
      <c r="A53" s="57"/>
      <c r="B53" s="58"/>
      <c r="C53" s="58"/>
      <c r="D53" s="59"/>
      <c r="E53" s="60"/>
      <c r="F53" s="60"/>
      <c r="G53" s="60"/>
      <c r="H53" s="61"/>
      <c r="I53" s="62"/>
    </row>
    <row r="54" ht="12.75" customHeight="1" thickBot="1"/>
    <row r="55" spans="2:4" ht="12.75" customHeight="1">
      <c r="B55" s="13" t="s">
        <v>39</v>
      </c>
      <c r="C55" s="6"/>
      <c r="D55" s="7"/>
    </row>
    <row r="56" spans="2:4" ht="12.75" customHeight="1">
      <c r="B56" s="14" t="s">
        <v>40</v>
      </c>
      <c r="C56" s="34"/>
      <c r="D56" s="15"/>
    </row>
    <row r="57" spans="2:4" ht="12.75" customHeight="1">
      <c r="B57" s="16" t="s">
        <v>41</v>
      </c>
      <c r="C57" s="34"/>
      <c r="D57" s="15"/>
    </row>
    <row r="58" spans="2:4" ht="12.75" customHeight="1">
      <c r="B58" s="16" t="s">
        <v>42</v>
      </c>
      <c r="C58" s="34"/>
      <c r="D58" s="15"/>
    </row>
    <row r="59" spans="2:4" ht="12.75" customHeight="1">
      <c r="B59" s="16" t="s">
        <v>43</v>
      </c>
      <c r="C59" s="34"/>
      <c r="D59" s="15"/>
    </row>
    <row r="60" spans="2:4" ht="12.75" customHeight="1">
      <c r="B60" s="16" t="s">
        <v>49</v>
      </c>
      <c r="C60" s="34"/>
      <c r="D60" s="15"/>
    </row>
    <row r="61" spans="2:4" ht="12.75" customHeight="1">
      <c r="B61" s="16" t="s">
        <v>50</v>
      </c>
      <c r="C61" s="34"/>
      <c r="D61" s="15"/>
    </row>
    <row r="62" spans="2:4" ht="12.75" customHeight="1">
      <c r="B62" s="16" t="s">
        <v>44</v>
      </c>
      <c r="C62" s="34"/>
      <c r="D62" s="15"/>
    </row>
    <row r="63" spans="2:4" ht="12.75" customHeight="1">
      <c r="B63" s="16" t="s">
        <v>45</v>
      </c>
      <c r="C63" s="34"/>
      <c r="D63" s="15"/>
    </row>
    <row r="64" spans="2:4" ht="12.75" customHeight="1">
      <c r="B64" s="16" t="s">
        <v>46</v>
      </c>
      <c r="C64" s="34"/>
      <c r="D64" s="15"/>
    </row>
    <row r="65" spans="2:9" ht="12.75" customHeight="1" thickBot="1">
      <c r="B65" s="17" t="s">
        <v>47</v>
      </c>
      <c r="C65" s="11"/>
      <c r="D65" s="12"/>
      <c r="E65" s="8"/>
      <c r="F65" s="8"/>
      <c r="G65" s="8"/>
      <c r="H65" s="8"/>
      <c r="I65" s="8"/>
    </row>
    <row r="66" spans="5:9" ht="12.75" customHeight="1">
      <c r="E66" s="8"/>
      <c r="F66" s="8"/>
      <c r="G66" s="8"/>
      <c r="H66" s="8"/>
      <c r="I66" s="8"/>
    </row>
    <row r="67" spans="5:9" ht="12.75" customHeight="1">
      <c r="E67" s="8"/>
      <c r="F67" s="8"/>
      <c r="G67" s="8"/>
      <c r="H67" s="8"/>
      <c r="I67" s="8"/>
    </row>
    <row r="68" spans="5:9" ht="12.75" customHeight="1">
      <c r="E68" s="8"/>
      <c r="F68" s="8"/>
      <c r="G68" s="8"/>
      <c r="H68" s="8"/>
      <c r="I68" s="8"/>
    </row>
    <row r="70" spans="5:9" ht="12.75" customHeight="1">
      <c r="E70" s="8"/>
      <c r="F70" s="8"/>
      <c r="G70" s="8"/>
      <c r="H70" s="8"/>
      <c r="I70" s="8"/>
    </row>
    <row r="71" spans="5:9" ht="12.75" customHeight="1">
      <c r="E71" s="8"/>
      <c r="F71" s="8"/>
      <c r="G71" s="8"/>
      <c r="H71" s="8"/>
      <c r="I71" s="8"/>
    </row>
    <row r="72" spans="5:9" ht="12.75" customHeight="1">
      <c r="E72" s="8"/>
      <c r="F72" s="8"/>
      <c r="G72" s="8"/>
      <c r="H72" s="8"/>
      <c r="I72" s="8"/>
    </row>
    <row r="73" spans="5:9" ht="12.75" customHeight="1">
      <c r="E73" s="8"/>
      <c r="F73" s="8"/>
      <c r="G73" s="8"/>
      <c r="H73" s="8"/>
      <c r="I73" s="8"/>
    </row>
    <row r="74" spans="5:9" ht="12.75" customHeight="1">
      <c r="E74" s="8"/>
      <c r="F74" s="8"/>
      <c r="G74" s="8"/>
      <c r="H74" s="8"/>
      <c r="I74" s="8"/>
    </row>
    <row r="75" spans="5:9" ht="12.75" customHeight="1">
      <c r="E75" s="8"/>
      <c r="F75" s="8"/>
      <c r="G75" s="8"/>
      <c r="H75" s="8"/>
      <c r="I75" s="8"/>
    </row>
    <row r="76" spans="5:9" ht="12.75" customHeight="1">
      <c r="E76" s="8"/>
      <c r="F76" s="8"/>
      <c r="G76" s="8"/>
      <c r="H76" s="8"/>
      <c r="I76" s="8"/>
    </row>
    <row r="77" spans="5:9" ht="12.75" customHeight="1">
      <c r="E77" s="8"/>
      <c r="F77" s="8"/>
      <c r="G77" s="8"/>
      <c r="H77" s="8"/>
      <c r="I77" s="8"/>
    </row>
    <row r="78" spans="5:9" ht="12.75" customHeight="1">
      <c r="E78" s="8"/>
      <c r="F78" s="8"/>
      <c r="G78" s="8"/>
      <c r="H78" s="8"/>
      <c r="I78" s="8"/>
    </row>
    <row r="79" spans="5:9" ht="12.75" customHeight="1">
      <c r="E79" s="8"/>
      <c r="F79" s="8"/>
      <c r="G79" s="8"/>
      <c r="H79" s="8"/>
      <c r="I79" s="8"/>
    </row>
    <row r="80" spans="5:9" ht="12.75" customHeight="1">
      <c r="E80" s="8"/>
      <c r="F80" s="8"/>
      <c r="G80" s="8"/>
      <c r="H80" s="8"/>
      <c r="I80" s="8"/>
    </row>
    <row r="81" spans="5:9" ht="12.75" customHeight="1">
      <c r="E81" s="8"/>
      <c r="F81" s="8"/>
      <c r="G81" s="8"/>
      <c r="H81" s="8"/>
      <c r="I81" s="8"/>
    </row>
    <row r="82" spans="5:9" ht="12.75" customHeight="1">
      <c r="E82" s="8"/>
      <c r="F82" s="8"/>
      <c r="G82" s="8"/>
      <c r="H82" s="8"/>
      <c r="I82" s="8"/>
    </row>
    <row r="83" spans="5:9" ht="12.75" customHeight="1">
      <c r="E83" s="8"/>
      <c r="F83" s="8"/>
      <c r="G83" s="8"/>
      <c r="H83" s="8"/>
      <c r="I83" s="8"/>
    </row>
    <row r="84" spans="5:9" ht="12.75" customHeight="1">
      <c r="E84" s="8"/>
      <c r="F84" s="8"/>
      <c r="G84" s="8"/>
      <c r="H84" s="8"/>
      <c r="I84" s="8"/>
    </row>
    <row r="85" spans="5:9" ht="12.75" customHeight="1">
      <c r="E85" s="8"/>
      <c r="F85" s="8"/>
      <c r="G85" s="8"/>
      <c r="H85" s="8"/>
      <c r="I85" s="8"/>
    </row>
  </sheetData>
  <sheetProtection/>
  <mergeCells count="12">
    <mergeCell ref="I23:I24"/>
    <mergeCell ref="F23:F24"/>
    <mergeCell ref="G23:G24"/>
    <mergeCell ref="E23:E24"/>
    <mergeCell ref="H23:H24"/>
    <mergeCell ref="A23:A24"/>
    <mergeCell ref="B23:B24"/>
    <mergeCell ref="C23:C24"/>
    <mergeCell ref="D23:D24"/>
    <mergeCell ref="E48:G48"/>
    <mergeCell ref="E44:G44"/>
    <mergeCell ref="E45:G45"/>
  </mergeCells>
  <printOptions horizontalCentered="1"/>
  <pageMargins left="0.15748031496062992" right="0.15748031496062992" top="0.5118110236220472" bottom="0.31496062992125984" header="0.15748031496062992" footer="0.1968503937007874"/>
  <pageSetup fitToHeight="1" fitToWidth="1" horizontalDpi="600" verticalDpi="600" orientation="portrait" paperSize="9" scale="65" r:id="rId1"/>
  <headerFooter alignWithMargins="0">
    <oddHeader>&amp;C&amp;"MS Sans Serif,Grassetto"&amp;13RETRIBUZIONI DIRIGENTI CON INCARICO DI STRUTTURA COMPLESSA ANNO 2016</oddHeader>
  </headerFooter>
  <rowBreaks count="1" manualBreakCount="1">
    <brk id="40" max="8" man="1"/>
  </rowBreaks>
  <ignoredErrors>
    <ignoredError sqref="F46" formula="1"/>
    <ignoredError sqref="I37:I39 I50 I25 I26: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 Luca</cp:lastModifiedBy>
  <cp:lastPrinted>2017-04-21T14:03:44Z</cp:lastPrinted>
  <dcterms:created xsi:type="dcterms:W3CDTF">2010-10-31T14:58:03Z</dcterms:created>
  <dcterms:modified xsi:type="dcterms:W3CDTF">2017-04-21T14:45:24Z</dcterms:modified>
  <cp:category/>
  <cp:version/>
  <cp:contentType/>
  <cp:contentStatus/>
</cp:coreProperties>
</file>