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tabRatio="658" activeTab="0"/>
  </bookViews>
  <sheets>
    <sheet name=" totali" sheetId="1" r:id="rId1"/>
  </sheets>
  <definedNames>
    <definedName name="_xlnm.Print_Titles" localSheetId="0">' totali'!$21:$21</definedName>
  </definedNames>
  <calcPr fullCalcOnLoad="1"/>
</workbook>
</file>

<file path=xl/sharedStrings.xml><?xml version="1.0" encoding="utf-8"?>
<sst xmlns="http://schemas.openxmlformats.org/spreadsheetml/2006/main" count="294" uniqueCount="187">
  <si>
    <t>ANTOZZI CARLO GIUSEPPE</t>
  </si>
  <si>
    <t>BARANELLO GIOVANNI</t>
  </si>
  <si>
    <t>BATTINO DINA</t>
  </si>
  <si>
    <t>BELLINO ANTONELLA</t>
  </si>
  <si>
    <t>BERNARDI GAETANO</t>
  </si>
  <si>
    <t>BINELLI SIMONA</t>
  </si>
  <si>
    <t>BIZZI ALBERTO</t>
  </si>
  <si>
    <t>BONCORAGLIO GIORGIO BATTISTA</t>
  </si>
  <si>
    <t>BOTTURI ANDREA GIORGIO LUCIANO</t>
  </si>
  <si>
    <t>BRICCHI MONICA</t>
  </si>
  <si>
    <t>CANAFOGLIA LAURA</t>
  </si>
  <si>
    <t>CAPUTI LUIGI</t>
  </si>
  <si>
    <t>CAROZZI CARLA</t>
  </si>
  <si>
    <t>CARRIERO MARIA RITA</t>
  </si>
  <si>
    <t>CASALI CECILIA</t>
  </si>
  <si>
    <t>CASAZZA MARINA MARIA LUISA</t>
  </si>
  <si>
    <t>CHIAPPARINI LUISA</t>
  </si>
  <si>
    <t>CIANO CLAUDIA</t>
  </si>
  <si>
    <t>CONFALONIERI PAOLO AGOSTINO</t>
  </si>
  <si>
    <t>CUSIN ALBERTO</t>
  </si>
  <si>
    <t>D'AMICO DOMENICO</t>
  </si>
  <si>
    <t>D'ARRIGO STEFANO</t>
  </si>
  <si>
    <t>DI FEDE GIUSEPPE</t>
  </si>
  <si>
    <t>DIDATO GIUSEPPE</t>
  </si>
  <si>
    <t>D'INCERTI LUDOVICO</t>
  </si>
  <si>
    <t>DONES IVANO</t>
  </si>
  <si>
    <t>ELIA ANTONIO EMANUELE</t>
  </si>
  <si>
    <t>EOLI MARICA</t>
  </si>
  <si>
    <t>ERBETTA ALESSANDRA</t>
  </si>
  <si>
    <t>ESTIENNE MARGHERITA</t>
  </si>
  <si>
    <t>FARINA LAURA LUISA</t>
  </si>
  <si>
    <t>GAVIANI PAOLA</t>
  </si>
  <si>
    <t>GIOVAGNOLI ANNA RITA</t>
  </si>
  <si>
    <t>GRANATA TIZIANA</t>
  </si>
  <si>
    <t>GRANDI LAURA</t>
  </si>
  <si>
    <t>GRANOCCHIO ELISA</t>
  </si>
  <si>
    <t>GRAZZI LICIA</t>
  </si>
  <si>
    <t>GRISOLI MARINA</t>
  </si>
  <si>
    <t>LAMPERTI COSTANZA</t>
  </si>
  <si>
    <t>LAMPERTI ELENA ANTONIA</t>
  </si>
  <si>
    <t>LEGNANI FEDERICO</t>
  </si>
  <si>
    <t>LEONARDI MATILDE</t>
  </si>
  <si>
    <t>LEONE MASSIMO</t>
  </si>
  <si>
    <t>MACCAGNANO CARMELO</t>
  </si>
  <si>
    <t>MARIOTTI CATERINA</t>
  </si>
  <si>
    <t>MILANESI IDA MADDALENA</t>
  </si>
  <si>
    <t>MILANI NICOLETTA</t>
  </si>
  <si>
    <t>MOLTENI BRUNA</t>
  </si>
  <si>
    <t>MORONI ISABELLA</t>
  </si>
  <si>
    <t>NAZZI VITTORIA</t>
  </si>
  <si>
    <t>ORIANA AMANDA</t>
  </si>
  <si>
    <t>PAGLIANO EMANUELA</t>
  </si>
  <si>
    <t>PAREYSON DAVIDE</t>
  </si>
  <si>
    <t>PEDOTTI ROSETTA</t>
  </si>
  <si>
    <t>PINTO CARMELA</t>
  </si>
  <si>
    <t>POLLO BIANCA</t>
  </si>
  <si>
    <t>PRADA FRANCESCO</t>
  </si>
  <si>
    <t>REGI BRUNO</t>
  </si>
  <si>
    <t>ROMITO LUIGI MICHELE</t>
  </si>
  <si>
    <t>SAINI MARCO</t>
  </si>
  <si>
    <t>SALETTI VERONICA</t>
  </si>
  <si>
    <t>SCAIOLI VIDMER</t>
  </si>
  <si>
    <t>SCOLA AMALIA MARIA</t>
  </si>
  <si>
    <t>SOMMARIVA ALBERTO</t>
  </si>
  <si>
    <t>TRINGALI GIOVANNI</t>
  </si>
  <si>
    <t>USAI SUSANNA</t>
  </si>
  <si>
    <t>VALENTINI LAURA GRAZIA</t>
  </si>
  <si>
    <t>VILLANI FLAVIO SILVANO R.</t>
  </si>
  <si>
    <t>VISINTINI SERGIO</t>
  </si>
  <si>
    <t>ZIBORDI FEDERICA</t>
  </si>
  <si>
    <t>ZORZI GIOVANNA</t>
  </si>
  <si>
    <t>ANDERLONI ADRIANA</t>
  </si>
  <si>
    <t>ANDREETTA FRANCESCA</t>
  </si>
  <si>
    <t>BAGGI FULVIO</t>
  </si>
  <si>
    <t>BERNASCONI PIA</t>
  </si>
  <si>
    <t>BULGHERONI SARA</t>
  </si>
  <si>
    <t>CIUSANI EMILIO</t>
  </si>
  <si>
    <t>CORSINI ELENA MARIAGRAZIA</t>
  </si>
  <si>
    <t>DE GRAZIA UGO</t>
  </si>
  <si>
    <t>DE MARTIN ELENA</t>
  </si>
  <si>
    <t>FRASSONI CAROLINA</t>
  </si>
  <si>
    <t>FRIGERIO SIMONA</t>
  </si>
  <si>
    <t>FUMAGALLI MARIA LUISA</t>
  </si>
  <si>
    <t>GELLERA CINZIA</t>
  </si>
  <si>
    <t>GHIELMETTI FRANCESCO</t>
  </si>
  <si>
    <t>LAZZARONI MONICA</t>
  </si>
  <si>
    <t>MORA MARINA DOMENICA</t>
  </si>
  <si>
    <t>PELLEGATTA SERENA</t>
  </si>
  <si>
    <t>PIACENTINI SYLVIE</t>
  </si>
  <si>
    <t>SARTI DANIELA MARIA</t>
  </si>
  <si>
    <t>SCIACCA FRANCESCA LUISA</t>
  </si>
  <si>
    <t>TIRANTI VALERIA SONIA</t>
  </si>
  <si>
    <t>MORESCHI GIACOMINA</t>
  </si>
  <si>
    <t>PANZICA FERRUCCIO</t>
  </si>
  <si>
    <t>VOLPATO SILVIA MARIA</t>
  </si>
  <si>
    <t>TAFURO PAOLO</t>
  </si>
  <si>
    <t>Qualifica</t>
  </si>
  <si>
    <t>DIRIGENTE PSICOLOGO</t>
  </si>
  <si>
    <t>DIRIG.BIOLOGO STRUTT.SEMPLICE</t>
  </si>
  <si>
    <t>DIR. MEDICO STRUTT.SEMPLICE</t>
  </si>
  <si>
    <t>DIRIGENTE MEDICO</t>
  </si>
  <si>
    <t>DIR. MEDICO ECCELLENZA PROF.LE</t>
  </si>
  <si>
    <t>DIRIGENTE BIOLOGO</t>
  </si>
  <si>
    <t>DIR. MEDICO ALTA PROF.TA'</t>
  </si>
  <si>
    <t>DIR.MEDICO PROF. ESPERTO</t>
  </si>
  <si>
    <t>DIR. MEDICO STRUTT.SEMPLICE DIP.</t>
  </si>
  <si>
    <t>DIRIGENTE FISICO</t>
  </si>
  <si>
    <t>DIRIGENTE BIOLOGO ECCELENZA PROF.LE</t>
  </si>
  <si>
    <t>DIRIGENTE FISICO ECCELLENZA PROF.LE</t>
  </si>
  <si>
    <t>DIRIGENTE AMM.VO ART.15 SEPTIES</t>
  </si>
  <si>
    <t>DIRIGENTE BIOLOGO PROF. ESPERTO</t>
  </si>
  <si>
    <t>DIRIGENTE INFERMIERISTICO STR. SEMPLICE</t>
  </si>
  <si>
    <t>DIRIG. INGEGNERE STR.SEMPLICE</t>
  </si>
  <si>
    <t>DIRIGENTE PSICOLOGO PROF.ESPERTO</t>
  </si>
  <si>
    <t>DIRIGENTE ARCHITETTO</t>
  </si>
  <si>
    <t>Cognome</t>
  </si>
  <si>
    <t>Stipendio Tabellare</t>
  </si>
  <si>
    <t>Totale Generale</t>
  </si>
  <si>
    <t>Retribuzione Posizione Totale</t>
  </si>
  <si>
    <t>Altre Voci Fisse e continuative</t>
  </si>
  <si>
    <t>Rapporto di Lavoro</t>
  </si>
  <si>
    <t>Matr</t>
  </si>
  <si>
    <t>ACERBI FRANCESCO</t>
  </si>
  <si>
    <t>FARAGO' GIUSEPPE</t>
  </si>
  <si>
    <t>MESSINA GIUSEPPE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</si>
  <si>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</si>
  <si>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</si>
  <si>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</si>
  <si>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(**) gli importi annui sono soggetti alle seguenti ritenute:</t>
  </si>
  <si>
    <t>IRPEF</t>
  </si>
  <si>
    <t>con aliquota a scaglioni come segue:</t>
  </si>
  <si>
    <t>da € 55.001 a 75.000</t>
  </si>
  <si>
    <t>da € 28.000 a 55.000</t>
  </si>
  <si>
    <t>da € 15.000 a 28.000</t>
  </si>
  <si>
    <t>fino a € 15.000</t>
  </si>
  <si>
    <t>1. Nella voce stipendio tabellare è compresa anche l'indennità di vacanza contrattuale 2010/2012</t>
  </si>
  <si>
    <t>2. Nella voce fisse e continuative sono ricomprese</t>
  </si>
  <si>
    <t xml:space="preserve"> - Indennità specificità medica</t>
  </si>
  <si>
    <t xml:space="preserve"> - Indennità di rischio radiologico</t>
  </si>
  <si>
    <t xml:space="preserve"> - Ria stipendio</t>
  </si>
  <si>
    <t xml:space="preserve"> - Ria Medico Specialistica</t>
  </si>
  <si>
    <t xml:space="preserve"> - Ria Tempo Pieno</t>
  </si>
  <si>
    <t>PARLATO STEFANIA</t>
  </si>
  <si>
    <t>(*) Inoltre ai dirigenti spetta una quota annua di Risorse aggiuntive Regionali se previste</t>
  </si>
  <si>
    <t>CUCCARINI VALERIA</t>
  </si>
  <si>
    <t>TIRABOSCHI PIETRO</t>
  </si>
  <si>
    <t>DIRIGENTE MEDICO ECCELENZA PROF.LE</t>
  </si>
  <si>
    <t>MAGGI LORENZO</t>
  </si>
  <si>
    <t>GARBELLI RITA</t>
  </si>
  <si>
    <t>ANGHILERI ELENA</t>
  </si>
  <si>
    <t>BERSANO ANNA</t>
  </si>
  <si>
    <t>LISINI DANIELA</t>
  </si>
  <si>
    <t>NAVA SARA</t>
  </si>
  <si>
    <t xml:space="preserve"> - Indennità di esclusività</t>
  </si>
  <si>
    <t>SALSANO ETTORE</t>
  </si>
  <si>
    <t>DIRGENTE MEDICO</t>
  </si>
  <si>
    <t>MARCHETTI MARCELLO</t>
  </si>
  <si>
    <t>PINZI VALENTINA</t>
  </si>
  <si>
    <t>oltre € 75.000</t>
  </si>
  <si>
    <t>raggiungimento degli obiettivi assegnati. Tale dato verrà pubblicato appena disponibile</t>
  </si>
  <si>
    <t>BROGGI MORGAN ALDO</t>
  </si>
  <si>
    <t>ESPOSITO FEDERICA</t>
  </si>
  <si>
    <t>BETTAMIO VALENTINA</t>
  </si>
  <si>
    <t xml:space="preserve">di competenza (2014) sulla base delle disponibilità residue dei fondi della dirigenza ed in relazione al grado di </t>
  </si>
  <si>
    <r>
      <t>previdenza e assistenza</t>
    </r>
    <r>
      <rPr>
        <sz val="10"/>
        <color indexed="8"/>
        <rFont val="MS Sans Serif"/>
        <family val="0"/>
      </rPr>
      <t xml:space="preserve"> fino ad € 46.128,00 pari all'11,2% oltre tale cifra sono soggetti al 12,2% fino ad € 100.324,00</t>
    </r>
  </si>
  <si>
    <t>FIORI ANNA MARIA</t>
  </si>
  <si>
    <t>MURABITO PAOLO</t>
  </si>
  <si>
    <t>DIRIGENTE FARMACISTA PROF ESPERTO</t>
  </si>
  <si>
    <t>ROSSI SEBASTIANO DAVIDE</t>
  </si>
  <si>
    <t>SALADINO ANDREA</t>
  </si>
  <si>
    <t>PERIN ALESSANDRO</t>
  </si>
  <si>
    <t>SCHIARITI MARCO PAOLO</t>
  </si>
  <si>
    <t>SOLARI ALESSANDRA</t>
  </si>
  <si>
    <t>SCILIO GIUSEPPINA</t>
  </si>
  <si>
    <t>PETILLO ALESSANDRO</t>
  </si>
  <si>
    <t>DIRIGENTE AMMINISTRATIVO</t>
  </si>
  <si>
    <t>SEVESO MIRELLA</t>
  </si>
  <si>
    <t>aspettativa non retrib. S.A.dal 01/12/2016</t>
  </si>
  <si>
    <t>aspettativa non retrib. Contratto a T.D. in altro ente dal 14/05/2016</t>
  </si>
  <si>
    <t>Retribuzione  di Risultato Anno 2015</t>
  </si>
  <si>
    <t>FURLANETTO MARIKA</t>
  </si>
  <si>
    <t>GONZI SILVIA</t>
  </si>
  <si>
    <t>MARUCCI GIANLUCA</t>
  </si>
  <si>
    <t>VENTURI FABRIZIO</t>
  </si>
  <si>
    <t>COMANDO IN USCITA C/O REGIONE LOMBARDIA Dal 01/01/2017</t>
  </si>
  <si>
    <t>DIRIGENTI IN SERVIZIO AL 30 GIUGNO 2017</t>
  </si>
  <si>
    <t>RIZZO AMBRA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</si>
</sst>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4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2"/>
    </font>
    <font>
      <sz val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i/>
      <u val="single"/>
      <sz val="12"/>
      <color indexed="8"/>
      <name val="MS Sans Serif"/>
      <family val="2"/>
    </font>
    <font>
      <u val="single"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4" fillId="20" borderId="6" applyNumberFormat="0" applyAlignment="0" applyProtection="0"/>
    <xf numFmtId="164" fontId="2" fillId="0" borderId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0" fillId="0" borderId="14" xfId="0" applyFont="1" applyBorder="1" applyAlignment="1">
      <alignment/>
    </xf>
    <xf numFmtId="9" fontId="10" fillId="0" borderId="14" xfId="0" applyNumberFormat="1" applyFont="1" applyBorder="1" applyAlignment="1">
      <alignment/>
    </xf>
    <xf numFmtId="9" fontId="1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9" fillId="0" borderId="0" xfId="0" applyFont="1" applyAlignment="1">
      <alignment/>
    </xf>
    <xf numFmtId="4" fontId="5" fillId="0" borderId="0" xfId="47" applyNumberFormat="1" applyFont="1" applyFill="1" applyBorder="1" applyAlignment="1">
      <alignment horizontal="right" vertical="center" wrapText="1"/>
      <protection/>
    </xf>
    <xf numFmtId="0" fontId="8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5" fillId="0" borderId="19" xfId="47" applyFont="1" applyFill="1" applyBorder="1" applyAlignment="1">
      <alignment horizontal="right" vertical="center" wrapText="1"/>
      <protection/>
    </xf>
    <xf numFmtId="0" fontId="5" fillId="0" borderId="20" xfId="47" applyFont="1" applyFill="1" applyBorder="1" applyAlignment="1">
      <alignment vertical="center" wrapText="1"/>
      <protection/>
    </xf>
    <xf numFmtId="9" fontId="5" fillId="0" borderId="20" xfId="47" applyNumberFormat="1" applyFont="1" applyFill="1" applyBorder="1" applyAlignment="1">
      <alignment vertical="center" wrapText="1"/>
      <protection/>
    </xf>
    <xf numFmtId="4" fontId="5" fillId="0" borderId="20" xfId="47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9" xfId="46" applyFont="1" applyFill="1" applyBorder="1" applyAlignment="1">
      <alignment horizontal="right" vertical="center" wrapText="1"/>
      <protection/>
    </xf>
    <xf numFmtId="0" fontId="5" fillId="0" borderId="20" xfId="46" applyFont="1" applyFill="1" applyBorder="1" applyAlignment="1">
      <alignment vertical="center" wrapText="1"/>
      <protection/>
    </xf>
    <xf numFmtId="0" fontId="5" fillId="0" borderId="20" xfId="46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9" fontId="5" fillId="0" borderId="20" xfId="47" applyNumberFormat="1" applyFont="1" applyFill="1" applyBorder="1" applyAlignment="1">
      <alignment horizontal="right" vertical="center" wrapText="1"/>
      <protection/>
    </xf>
    <xf numFmtId="0" fontId="6" fillId="34" borderId="21" xfId="47" applyFont="1" applyFill="1" applyBorder="1" applyAlignment="1">
      <alignment horizontal="center" vertical="center" wrapText="1"/>
      <protection/>
    </xf>
    <xf numFmtId="0" fontId="6" fillId="34" borderId="22" xfId="47" applyFont="1" applyFill="1" applyBorder="1" applyAlignment="1">
      <alignment horizontal="center" vertical="center" wrapText="1"/>
      <protection/>
    </xf>
    <xf numFmtId="4" fontId="6" fillId="34" borderId="22" xfId="47" applyNumberFormat="1" applyFont="1" applyFill="1" applyBorder="1" applyAlignment="1">
      <alignment horizontal="center" vertical="center" wrapText="1"/>
      <protection/>
    </xf>
    <xf numFmtId="4" fontId="6" fillId="34" borderId="23" xfId="47" applyNumberFormat="1" applyFont="1" applyFill="1" applyBorder="1" applyAlignment="1">
      <alignment horizontal="center" vertical="center" wrapText="1"/>
      <protection/>
    </xf>
    <xf numFmtId="4" fontId="6" fillId="34" borderId="24" xfId="47" applyNumberFormat="1" applyFont="1" applyFill="1" applyBorder="1" applyAlignment="1">
      <alignment horizontal="center" vertical="center" wrapText="1"/>
      <protection/>
    </xf>
    <xf numFmtId="0" fontId="5" fillId="0" borderId="25" xfId="47" applyFont="1" applyFill="1" applyBorder="1" applyAlignment="1">
      <alignment horizontal="right" vertical="center" wrapText="1"/>
      <protection/>
    </xf>
    <xf numFmtId="0" fontId="5" fillId="0" borderId="26" xfId="47" applyFont="1" applyFill="1" applyBorder="1" applyAlignment="1">
      <alignment vertical="center" wrapText="1"/>
      <protection/>
    </xf>
    <xf numFmtId="9" fontId="5" fillId="0" borderId="26" xfId="47" applyNumberFormat="1" applyFont="1" applyFill="1" applyBorder="1" applyAlignment="1">
      <alignment vertical="center" wrapText="1"/>
      <protection/>
    </xf>
    <xf numFmtId="4" fontId="5" fillId="0" borderId="26" xfId="47" applyNumberFormat="1" applyFont="1" applyFill="1" applyBorder="1" applyAlignment="1">
      <alignment horizontal="right" vertical="center" wrapText="1"/>
      <protection/>
    </xf>
    <xf numFmtId="9" fontId="5" fillId="0" borderId="20" xfId="46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 horizontal="center"/>
    </xf>
    <xf numFmtId="0" fontId="5" fillId="0" borderId="20" xfId="47" applyFont="1" applyFill="1" applyBorder="1" applyAlignment="1">
      <alignment vertical="center" wrapText="1"/>
      <protection/>
    </xf>
    <xf numFmtId="0" fontId="0" fillId="35" borderId="27" xfId="0" applyFill="1" applyBorder="1" applyAlignment="1">
      <alignment/>
    </xf>
    <xf numFmtId="0" fontId="5" fillId="0" borderId="28" xfId="47" applyFont="1" applyFill="1" applyBorder="1" applyAlignment="1">
      <alignment vertical="center" wrapText="1"/>
      <protection/>
    </xf>
    <xf numFmtId="0" fontId="5" fillId="0" borderId="29" xfId="47" applyFont="1" applyFill="1" applyBorder="1" applyAlignment="1">
      <alignment horizontal="right" vertical="center" wrapText="1"/>
      <protection/>
    </xf>
    <xf numFmtId="0" fontId="5" fillId="0" borderId="30" xfId="47" applyFont="1" applyFill="1" applyBorder="1" applyAlignment="1">
      <alignment horizontal="right" vertical="center" wrapText="1"/>
      <protection/>
    </xf>
    <xf numFmtId="0" fontId="5" fillId="35" borderId="27" xfId="47" applyFont="1" applyFill="1" applyBorder="1" applyAlignment="1">
      <alignment horizontal="right" vertical="center" wrapText="1"/>
      <protection/>
    </xf>
    <xf numFmtId="4" fontId="7" fillId="0" borderId="31" xfId="47" applyNumberFormat="1" applyFont="1" applyFill="1" applyBorder="1" applyAlignment="1">
      <alignment horizontal="right" vertical="center" wrapText="1"/>
      <protection/>
    </xf>
    <xf numFmtId="4" fontId="7" fillId="0" borderId="32" xfId="47" applyNumberFormat="1" applyFont="1" applyFill="1" applyBorder="1" applyAlignment="1">
      <alignment horizontal="right" vertical="center" wrapText="1"/>
      <protection/>
    </xf>
    <xf numFmtId="0" fontId="5" fillId="0" borderId="33" xfId="47" applyFont="1" applyFill="1" applyBorder="1" applyAlignment="1">
      <alignment horizontal="right" vertical="center" wrapText="1"/>
      <protection/>
    </xf>
    <xf numFmtId="0" fontId="5" fillId="0" borderId="34" xfId="47" applyFont="1" applyFill="1" applyBorder="1" applyAlignment="1">
      <alignment vertical="center" wrapText="1"/>
      <protection/>
    </xf>
    <xf numFmtId="9" fontId="5" fillId="0" borderId="34" xfId="47" applyNumberFormat="1" applyFont="1" applyFill="1" applyBorder="1" applyAlignment="1">
      <alignment vertical="center" wrapText="1"/>
      <protection/>
    </xf>
    <xf numFmtId="4" fontId="5" fillId="0" borderId="34" xfId="47" applyNumberFormat="1" applyFont="1" applyFill="1" applyBorder="1" applyAlignment="1">
      <alignment horizontal="right" vertical="center" wrapText="1"/>
      <protection/>
    </xf>
    <xf numFmtId="4" fontId="7" fillId="0" borderId="35" xfId="47" applyNumberFormat="1" applyFont="1" applyFill="1" applyBorder="1" applyAlignment="1">
      <alignment horizontal="right" vertical="center" wrapText="1"/>
      <protection/>
    </xf>
    <xf numFmtId="4" fontId="5" fillId="0" borderId="36" xfId="47" applyNumberFormat="1" applyFont="1" applyFill="1" applyBorder="1" applyAlignment="1">
      <alignment horizontal="center" vertical="center" wrapText="1"/>
      <protection/>
    </xf>
    <xf numFmtId="4" fontId="5" fillId="0" borderId="37" xfId="47" applyNumberFormat="1" applyFont="1" applyFill="1" applyBorder="1" applyAlignment="1">
      <alignment horizontal="center" vertical="center" wrapText="1"/>
      <protection/>
    </xf>
    <xf numFmtId="4" fontId="5" fillId="0" borderId="38" xfId="47" applyNumberFormat="1" applyFont="1" applyFill="1" applyBorder="1" applyAlignment="1">
      <alignment horizontal="center" vertical="center" wrapText="1"/>
      <protection/>
    </xf>
    <xf numFmtId="4" fontId="6" fillId="0" borderId="20" xfId="47" applyNumberFormat="1" applyFont="1" applyFill="1" applyBorder="1" applyAlignment="1">
      <alignment horizontal="center" vertical="center" wrapText="1"/>
      <protection/>
    </xf>
    <xf numFmtId="4" fontId="6" fillId="36" borderId="39" xfId="47" applyNumberFormat="1" applyFont="1" applyFill="1" applyBorder="1" applyAlignment="1">
      <alignment horizontal="center" vertical="center" wrapText="1"/>
      <protection/>
    </xf>
    <xf numFmtId="4" fontId="6" fillId="36" borderId="28" xfId="47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 acces" xfId="46"/>
    <cellStyle name="Normale_da acces total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36">
      <selection activeCell="M21" sqref="L21:M21"/>
    </sheetView>
  </sheetViews>
  <sheetFormatPr defaultColWidth="9.140625" defaultRowHeight="12.75"/>
  <cols>
    <col min="1" max="1" width="7.7109375" style="0" bestFit="1" customWidth="1"/>
    <col min="2" max="2" width="42.00390625" style="0" customWidth="1"/>
    <col min="3" max="3" width="52.00390625" style="0" bestFit="1" customWidth="1"/>
    <col min="4" max="4" width="9.57421875" style="0" bestFit="1" customWidth="1"/>
    <col min="5" max="5" width="12.7109375" style="1" bestFit="1" customWidth="1"/>
    <col min="6" max="6" width="12.57421875" style="1" bestFit="1" customWidth="1"/>
    <col min="7" max="7" width="12.140625" style="1" bestFit="1" customWidth="1"/>
    <col min="8" max="8" width="12.57421875" style="50" bestFit="1" customWidth="1"/>
    <col min="9" max="9" width="11.421875" style="2" bestFit="1" customWidth="1"/>
  </cols>
  <sheetData>
    <row r="1" spans="1:3" ht="12.75">
      <c r="A1" s="18" t="s">
        <v>125</v>
      </c>
      <c r="B1" s="19"/>
      <c r="C1" s="20"/>
    </row>
    <row r="2" spans="1:3" ht="15" customHeight="1" thickBot="1">
      <c r="A2" s="21" t="s">
        <v>126</v>
      </c>
      <c r="B2" s="22"/>
      <c r="C2" s="23"/>
    </row>
    <row r="3" ht="13.5" thickBot="1"/>
    <row r="4" spans="1:3" ht="12.75">
      <c r="A4" s="3" t="s">
        <v>127</v>
      </c>
      <c r="B4" s="4"/>
      <c r="C4" s="5"/>
    </row>
    <row r="5" spans="1:3" ht="12.75">
      <c r="A5" s="6" t="s">
        <v>163</v>
      </c>
      <c r="B5" s="7"/>
      <c r="C5" s="8"/>
    </row>
    <row r="6" spans="1:3" ht="12.75">
      <c r="A6" s="6" t="s">
        <v>159</v>
      </c>
      <c r="B6" s="7"/>
      <c r="C6" s="8"/>
    </row>
    <row r="7" spans="1:3" ht="12.75">
      <c r="A7" s="6" t="s">
        <v>143</v>
      </c>
      <c r="B7" s="7"/>
      <c r="C7" s="8"/>
    </row>
    <row r="8" spans="1:3" ht="12.75">
      <c r="A8" s="6" t="s">
        <v>128</v>
      </c>
      <c r="B8" s="7"/>
      <c r="C8" s="8"/>
    </row>
    <row r="9" spans="1:3" ht="12.75">
      <c r="A9" s="9" t="s">
        <v>164</v>
      </c>
      <c r="B9" s="7"/>
      <c r="C9" s="8"/>
    </row>
    <row r="10" spans="1:3" ht="12.75">
      <c r="A10" s="12" t="s">
        <v>129</v>
      </c>
      <c r="B10" s="7" t="s">
        <v>130</v>
      </c>
      <c r="C10" s="8"/>
    </row>
    <row r="11" spans="1:3" ht="12.75">
      <c r="A11" s="13">
        <v>0.23</v>
      </c>
      <c r="B11" s="7" t="s">
        <v>134</v>
      </c>
      <c r="C11" s="8"/>
    </row>
    <row r="12" spans="1:3" ht="12.75">
      <c r="A12" s="13">
        <v>0.27</v>
      </c>
      <c r="B12" s="7" t="s">
        <v>133</v>
      </c>
      <c r="C12" s="8"/>
    </row>
    <row r="13" spans="1:5" ht="15">
      <c r="A13" s="13">
        <v>0.38</v>
      </c>
      <c r="B13" s="11" t="s">
        <v>132</v>
      </c>
      <c r="C13" s="8"/>
      <c r="E13" s="17"/>
    </row>
    <row r="14" spans="1:3" ht="12.75">
      <c r="A14" s="13">
        <v>0.41</v>
      </c>
      <c r="B14" s="11" t="s">
        <v>131</v>
      </c>
      <c r="C14" s="8"/>
    </row>
    <row r="15" spans="1:3" ht="13.5" thickBot="1">
      <c r="A15" s="14">
        <v>0.43</v>
      </c>
      <c r="B15" s="15" t="s">
        <v>158</v>
      </c>
      <c r="C15" s="10"/>
    </row>
    <row r="19" ht="15.75">
      <c r="A19" s="16" t="s">
        <v>185</v>
      </c>
    </row>
    <row r="20" ht="13.5" thickBot="1"/>
    <row r="21" spans="1:9" ht="39" thickBot="1">
      <c r="A21" s="40" t="s">
        <v>121</v>
      </c>
      <c r="B21" s="41" t="s">
        <v>115</v>
      </c>
      <c r="C21" s="41" t="s">
        <v>96</v>
      </c>
      <c r="D21" s="41" t="s">
        <v>120</v>
      </c>
      <c r="E21" s="42" t="s">
        <v>116</v>
      </c>
      <c r="F21" s="42" t="s">
        <v>118</v>
      </c>
      <c r="G21" s="42" t="s">
        <v>119</v>
      </c>
      <c r="H21" s="43" t="s">
        <v>179</v>
      </c>
      <c r="I21" s="44" t="s">
        <v>117</v>
      </c>
    </row>
    <row r="22" spans="1:9" s="33" customFormat="1" ht="18" customHeight="1">
      <c r="A22" s="45">
        <v>50412</v>
      </c>
      <c r="B22" s="46" t="s">
        <v>122</v>
      </c>
      <c r="C22" s="46" t="s">
        <v>100</v>
      </c>
      <c r="D22" s="47">
        <v>1</v>
      </c>
      <c r="E22" s="48">
        <v>43625.66</v>
      </c>
      <c r="F22" s="48">
        <v>0</v>
      </c>
      <c r="G22" s="48">
        <f>10911.55+(588.37*13)</f>
        <v>18560.36</v>
      </c>
      <c r="H22" s="64">
        <v>1974.69</v>
      </c>
      <c r="I22" s="57">
        <f>SUM(E22:H22)</f>
        <v>64160.71000000001</v>
      </c>
    </row>
    <row r="23" spans="1:9" s="34" customFormat="1" ht="18" customHeight="1">
      <c r="A23" s="29">
        <v>1134</v>
      </c>
      <c r="B23" s="30" t="s">
        <v>71</v>
      </c>
      <c r="C23" s="30" t="s">
        <v>113</v>
      </c>
      <c r="D23" s="31">
        <v>1</v>
      </c>
      <c r="E23" s="32">
        <v>43625.66</v>
      </c>
      <c r="F23" s="32">
        <f>303.03+(333.87*13)</f>
        <v>4643.34</v>
      </c>
      <c r="G23" s="32">
        <v>5670.6</v>
      </c>
      <c r="H23" s="65">
        <v>515.58</v>
      </c>
      <c r="I23" s="58">
        <f aca="true" t="shared" si="0" ref="I23:I80">SUM(E23:H23)</f>
        <v>54455.18</v>
      </c>
    </row>
    <row r="24" spans="1:9" s="34" customFormat="1" ht="18" customHeight="1">
      <c r="A24" s="29">
        <v>1597</v>
      </c>
      <c r="B24" s="30" t="s">
        <v>72</v>
      </c>
      <c r="C24" s="30" t="s">
        <v>98</v>
      </c>
      <c r="D24" s="31">
        <v>1</v>
      </c>
      <c r="E24" s="32">
        <v>43625.66</v>
      </c>
      <c r="F24" s="32">
        <f>8134.36+120.12</f>
        <v>8254.48</v>
      </c>
      <c r="G24" s="32">
        <v>18434.13</v>
      </c>
      <c r="H24" s="65">
        <v>1010.66</v>
      </c>
      <c r="I24" s="58">
        <f t="shared" si="0"/>
        <v>71324.93000000001</v>
      </c>
    </row>
    <row r="25" spans="1:9" s="34" customFormat="1" ht="18" customHeight="1">
      <c r="A25" s="35">
        <v>50486</v>
      </c>
      <c r="B25" s="36" t="s">
        <v>149</v>
      </c>
      <c r="C25" s="37" t="s">
        <v>100</v>
      </c>
      <c r="D25" s="31">
        <v>1</v>
      </c>
      <c r="E25" s="32">
        <v>43625.66</v>
      </c>
      <c r="F25" s="32">
        <v>0</v>
      </c>
      <c r="G25" s="32">
        <v>10911.55</v>
      </c>
      <c r="H25" s="65">
        <v>1842.37</v>
      </c>
      <c r="I25" s="58">
        <f t="shared" si="0"/>
        <v>56379.58000000001</v>
      </c>
    </row>
    <row r="26" spans="1:9" s="33" customFormat="1" ht="18" customHeight="1">
      <c r="A26" s="29">
        <v>1456</v>
      </c>
      <c r="B26" s="30" t="s">
        <v>0</v>
      </c>
      <c r="C26" s="30" t="s">
        <v>99</v>
      </c>
      <c r="D26" s="31">
        <v>1</v>
      </c>
      <c r="E26" s="32">
        <v>43625.66</v>
      </c>
      <c r="F26" s="32">
        <f>9555.65+313.82</f>
        <v>9869.47</v>
      </c>
      <c r="G26" s="32">
        <v>25424.62</v>
      </c>
      <c r="H26" s="65">
        <v>3309.78</v>
      </c>
      <c r="I26" s="58">
        <f t="shared" si="0"/>
        <v>82229.53</v>
      </c>
    </row>
    <row r="27" spans="1:9" s="33" customFormat="1" ht="18" customHeight="1">
      <c r="A27" s="29">
        <v>1568</v>
      </c>
      <c r="B27" s="30" t="s">
        <v>73</v>
      </c>
      <c r="C27" s="30" t="s">
        <v>98</v>
      </c>
      <c r="D27" s="31">
        <v>1</v>
      </c>
      <c r="E27" s="32">
        <v>43625.66</v>
      </c>
      <c r="F27" s="32">
        <f>8134.36+120.12</f>
        <v>8254.48</v>
      </c>
      <c r="G27" s="32">
        <v>18572.06</v>
      </c>
      <c r="H27" s="65">
        <v>984.88</v>
      </c>
      <c r="I27" s="58">
        <f t="shared" si="0"/>
        <v>71437.08</v>
      </c>
    </row>
    <row r="28" spans="1:9" s="33" customFormat="1" ht="18" customHeight="1">
      <c r="A28" s="29">
        <v>2387</v>
      </c>
      <c r="B28" s="30" t="s">
        <v>1</v>
      </c>
      <c r="C28" s="30" t="s">
        <v>104</v>
      </c>
      <c r="D28" s="31">
        <v>1</v>
      </c>
      <c r="E28" s="32">
        <v>43625.66</v>
      </c>
      <c r="F28" s="32">
        <v>3608.28</v>
      </c>
      <c r="G28" s="32">
        <v>18560.36</v>
      </c>
      <c r="H28" s="65">
        <v>2406.1</v>
      </c>
      <c r="I28" s="58">
        <f t="shared" si="0"/>
        <v>68200.40000000001</v>
      </c>
    </row>
    <row r="29" spans="1:9" s="33" customFormat="1" ht="18" customHeight="1">
      <c r="A29" s="29">
        <v>1048</v>
      </c>
      <c r="B29" s="30" t="s">
        <v>2</v>
      </c>
      <c r="C29" s="30" t="s">
        <v>101</v>
      </c>
      <c r="D29" s="31">
        <v>1</v>
      </c>
      <c r="E29" s="32">
        <v>43625.66</v>
      </c>
      <c r="F29" s="32">
        <v>4830.54</v>
      </c>
      <c r="G29" s="32">
        <v>30765.28</v>
      </c>
      <c r="H29" s="65">
        <v>2731.53</v>
      </c>
      <c r="I29" s="58">
        <f t="shared" si="0"/>
        <v>81953.01000000001</v>
      </c>
    </row>
    <row r="30" spans="1:9" s="33" customFormat="1" ht="18" customHeight="1">
      <c r="A30" s="29">
        <v>2306</v>
      </c>
      <c r="B30" s="30" t="s">
        <v>3</v>
      </c>
      <c r="C30" s="30" t="s">
        <v>104</v>
      </c>
      <c r="D30" s="31">
        <v>1</v>
      </c>
      <c r="E30" s="32">
        <v>43625.66</v>
      </c>
      <c r="F30" s="32">
        <v>3608.28</v>
      </c>
      <c r="G30" s="32">
        <f>10911.55+(588.37*13)</f>
        <v>18560.36</v>
      </c>
      <c r="H30" s="65">
        <v>1793.38</v>
      </c>
      <c r="I30" s="58">
        <f t="shared" si="0"/>
        <v>67587.68000000001</v>
      </c>
    </row>
    <row r="31" spans="1:9" s="33" customFormat="1" ht="18" customHeight="1">
      <c r="A31" s="29">
        <v>1316</v>
      </c>
      <c r="B31" s="30" t="s">
        <v>4</v>
      </c>
      <c r="C31" s="30" t="s">
        <v>99</v>
      </c>
      <c r="D31" s="31">
        <v>1</v>
      </c>
      <c r="E31" s="32">
        <v>43625.66</v>
      </c>
      <c r="F31" s="32">
        <f>9617.4+252.07</f>
        <v>9869.47</v>
      </c>
      <c r="G31" s="32">
        <v>33785.96</v>
      </c>
      <c r="H31" s="65">
        <v>2936.7</v>
      </c>
      <c r="I31" s="58">
        <f t="shared" si="0"/>
        <v>90217.79</v>
      </c>
    </row>
    <row r="32" spans="1:9" s="33" customFormat="1" ht="18" customHeight="1">
      <c r="A32" s="29">
        <v>1806</v>
      </c>
      <c r="B32" s="30" t="s">
        <v>74</v>
      </c>
      <c r="C32" s="30" t="s">
        <v>110</v>
      </c>
      <c r="D32" s="31">
        <v>1</v>
      </c>
      <c r="E32" s="32">
        <v>43625.66</v>
      </c>
      <c r="F32" s="32">
        <f>303.03+4954.3</f>
        <v>5257.33</v>
      </c>
      <c r="G32" s="32">
        <v>5670.6</v>
      </c>
      <c r="H32" s="65">
        <v>875.45</v>
      </c>
      <c r="I32" s="58">
        <f t="shared" si="0"/>
        <v>55429.04</v>
      </c>
    </row>
    <row r="33" spans="1:9" s="33" customFormat="1" ht="18" customHeight="1">
      <c r="A33" s="35">
        <v>2515</v>
      </c>
      <c r="B33" s="36" t="s">
        <v>150</v>
      </c>
      <c r="C33" s="37" t="s">
        <v>100</v>
      </c>
      <c r="D33" s="31">
        <v>1</v>
      </c>
      <c r="E33" s="32">
        <v>43625.66</v>
      </c>
      <c r="F33" s="32">
        <v>0</v>
      </c>
      <c r="G33" s="32">
        <v>10911.55</v>
      </c>
      <c r="H33" s="65">
        <v>1858.37</v>
      </c>
      <c r="I33" s="58">
        <f t="shared" si="0"/>
        <v>56395.58000000001</v>
      </c>
    </row>
    <row r="34" spans="1:9" s="33" customFormat="1" ht="18" customHeight="1">
      <c r="A34" s="35">
        <v>2598</v>
      </c>
      <c r="B34" s="36" t="s">
        <v>162</v>
      </c>
      <c r="C34" s="30" t="s">
        <v>104</v>
      </c>
      <c r="D34" s="31">
        <v>1</v>
      </c>
      <c r="E34" s="32">
        <v>43625.66</v>
      </c>
      <c r="F34" s="32">
        <v>6906.9</v>
      </c>
      <c r="G34" s="32">
        <v>18560.36</v>
      </c>
      <c r="H34" s="65">
        <v>2383.09</v>
      </c>
      <c r="I34" s="58">
        <f t="shared" si="0"/>
        <v>71476.01000000001</v>
      </c>
    </row>
    <row r="35" spans="1:9" s="33" customFormat="1" ht="18" customHeight="1">
      <c r="A35" s="29">
        <v>1420</v>
      </c>
      <c r="B35" s="30" t="s">
        <v>5</v>
      </c>
      <c r="C35" s="30" t="s">
        <v>101</v>
      </c>
      <c r="D35" s="31">
        <v>1</v>
      </c>
      <c r="E35" s="32">
        <v>43625.66</v>
      </c>
      <c r="F35" s="32">
        <f>4768.79+61.75</f>
        <v>4830.54</v>
      </c>
      <c r="G35" s="32">
        <v>25792.65</v>
      </c>
      <c r="H35" s="65">
        <v>2547.18</v>
      </c>
      <c r="I35" s="58">
        <f t="shared" si="0"/>
        <v>76796.03</v>
      </c>
    </row>
    <row r="36" spans="1:9" s="33" customFormat="1" ht="18" customHeight="1">
      <c r="A36" s="29">
        <v>1800</v>
      </c>
      <c r="B36" s="30" t="s">
        <v>6</v>
      </c>
      <c r="C36" s="30" t="s">
        <v>101</v>
      </c>
      <c r="D36" s="31">
        <v>1</v>
      </c>
      <c r="E36" s="32">
        <v>43625.66</v>
      </c>
      <c r="F36" s="32">
        <v>4830.54</v>
      </c>
      <c r="G36" s="32">
        <v>26768.75</v>
      </c>
      <c r="H36" s="65">
        <v>2712.76</v>
      </c>
      <c r="I36" s="58">
        <f t="shared" si="0"/>
        <v>77937.71</v>
      </c>
    </row>
    <row r="37" spans="1:9" s="33" customFormat="1" ht="18" customHeight="1">
      <c r="A37" s="29">
        <v>2274</v>
      </c>
      <c r="B37" s="30" t="s">
        <v>7</v>
      </c>
      <c r="C37" s="30" t="s">
        <v>104</v>
      </c>
      <c r="D37" s="31">
        <v>1</v>
      </c>
      <c r="E37" s="32">
        <v>43625.66</v>
      </c>
      <c r="F37" s="32">
        <v>3608.28</v>
      </c>
      <c r="G37" s="32">
        <v>18560.36</v>
      </c>
      <c r="H37" s="65">
        <v>2415.88</v>
      </c>
      <c r="I37" s="58">
        <f t="shared" si="0"/>
        <v>68210.18000000001</v>
      </c>
    </row>
    <row r="38" spans="1:9" s="33" customFormat="1" ht="18" customHeight="1">
      <c r="A38" s="29">
        <v>50370</v>
      </c>
      <c r="B38" s="30" t="s">
        <v>8</v>
      </c>
      <c r="C38" s="30" t="s">
        <v>104</v>
      </c>
      <c r="D38" s="31">
        <v>1</v>
      </c>
      <c r="E38" s="32">
        <v>43625.66</v>
      </c>
      <c r="F38" s="32">
        <v>3608.28</v>
      </c>
      <c r="G38" s="32">
        <v>18560.36</v>
      </c>
      <c r="H38" s="65">
        <v>2236.09</v>
      </c>
      <c r="I38" s="58">
        <f t="shared" si="0"/>
        <v>68030.39</v>
      </c>
    </row>
    <row r="39" spans="1:9" s="33" customFormat="1" ht="18" customHeight="1">
      <c r="A39" s="29">
        <v>1198</v>
      </c>
      <c r="B39" s="30" t="s">
        <v>9</v>
      </c>
      <c r="C39" s="30" t="s">
        <v>103</v>
      </c>
      <c r="D39" s="31">
        <v>1</v>
      </c>
      <c r="E39" s="32">
        <v>43625.66</v>
      </c>
      <c r="F39" s="32">
        <v>4830.54</v>
      </c>
      <c r="G39" s="32">
        <v>29797.17</v>
      </c>
      <c r="H39" s="65">
        <v>2933.04</v>
      </c>
      <c r="I39" s="58">
        <f t="shared" si="0"/>
        <v>81186.40999999999</v>
      </c>
    </row>
    <row r="40" spans="1:9" s="33" customFormat="1" ht="18" customHeight="1">
      <c r="A40" s="29">
        <v>9106</v>
      </c>
      <c r="B40" s="30" t="s">
        <v>160</v>
      </c>
      <c r="C40" s="30" t="s">
        <v>100</v>
      </c>
      <c r="D40" s="31">
        <v>1</v>
      </c>
      <c r="E40" s="32">
        <v>43625.66</v>
      </c>
      <c r="F40" s="32">
        <v>0</v>
      </c>
      <c r="G40" s="32">
        <v>10911.55</v>
      </c>
      <c r="H40" s="65">
        <v>850.64</v>
      </c>
      <c r="I40" s="58">
        <f t="shared" si="0"/>
        <v>55387.850000000006</v>
      </c>
    </row>
    <row r="41" spans="1:9" s="33" customFormat="1" ht="18" customHeight="1">
      <c r="A41" s="29">
        <v>50017</v>
      </c>
      <c r="B41" s="30" t="s">
        <v>75</v>
      </c>
      <c r="C41" s="30" t="s">
        <v>97</v>
      </c>
      <c r="D41" s="31">
        <v>0.7</v>
      </c>
      <c r="E41" s="32">
        <f>30537.962+0.08</f>
        <v>30538.042</v>
      </c>
      <c r="F41" s="32">
        <f>212.16+3038.23</f>
        <v>3250.39</v>
      </c>
      <c r="G41" s="32">
        <v>5670.6</v>
      </c>
      <c r="H41" s="65">
        <v>535.12</v>
      </c>
      <c r="I41" s="58">
        <f t="shared" si="0"/>
        <v>39994.152</v>
      </c>
    </row>
    <row r="42" spans="1:9" s="33" customFormat="1" ht="18" customHeight="1">
      <c r="A42" s="29">
        <v>2075</v>
      </c>
      <c r="B42" s="30" t="s">
        <v>10</v>
      </c>
      <c r="C42" s="30" t="s">
        <v>104</v>
      </c>
      <c r="D42" s="31">
        <v>1</v>
      </c>
      <c r="E42" s="32">
        <v>43625.66</v>
      </c>
      <c r="F42" s="32">
        <v>3608.28</v>
      </c>
      <c r="G42" s="32">
        <v>18560.36</v>
      </c>
      <c r="H42" s="65">
        <v>2178.65</v>
      </c>
      <c r="I42" s="58">
        <f t="shared" si="0"/>
        <v>67972.95</v>
      </c>
    </row>
    <row r="43" spans="1:9" s="33" customFormat="1" ht="18" customHeight="1">
      <c r="A43" s="29">
        <v>50183</v>
      </c>
      <c r="B43" s="30" t="s">
        <v>11</v>
      </c>
      <c r="C43" s="30" t="s">
        <v>100</v>
      </c>
      <c r="D43" s="31">
        <v>1</v>
      </c>
      <c r="E43" s="32">
        <v>43625.66</v>
      </c>
      <c r="F43" s="32">
        <v>3608.28</v>
      </c>
      <c r="G43" s="32">
        <v>18560.36</v>
      </c>
      <c r="H43" s="65">
        <v>2356.87</v>
      </c>
      <c r="I43" s="58">
        <f t="shared" si="0"/>
        <v>68151.17</v>
      </c>
    </row>
    <row r="44" spans="1:9" s="33" customFormat="1" ht="18" customHeight="1">
      <c r="A44" s="29">
        <v>2275</v>
      </c>
      <c r="B44" s="30" t="s">
        <v>12</v>
      </c>
      <c r="C44" s="30" t="s">
        <v>103</v>
      </c>
      <c r="D44" s="31">
        <v>1</v>
      </c>
      <c r="E44" s="32">
        <v>43625.66</v>
      </c>
      <c r="F44" s="32">
        <v>4830.54</v>
      </c>
      <c r="G44" s="32">
        <v>25152.4</v>
      </c>
      <c r="H44" s="65">
        <v>2331.81</v>
      </c>
      <c r="I44" s="58">
        <f t="shared" si="0"/>
        <v>75940.41</v>
      </c>
    </row>
    <row r="45" spans="1:9" s="33" customFormat="1" ht="18" customHeight="1">
      <c r="A45" s="29">
        <v>1324</v>
      </c>
      <c r="B45" s="30" t="s">
        <v>13</v>
      </c>
      <c r="C45" s="30" t="s">
        <v>101</v>
      </c>
      <c r="D45" s="31">
        <v>1</v>
      </c>
      <c r="E45" s="32">
        <v>43625.66</v>
      </c>
      <c r="F45" s="32">
        <f>4768.79+61.75</f>
        <v>4830.54</v>
      </c>
      <c r="G45" s="32">
        <v>26804.96</v>
      </c>
      <c r="H45" s="65">
        <v>3082.05</v>
      </c>
      <c r="I45" s="58">
        <f t="shared" si="0"/>
        <v>78343.21</v>
      </c>
    </row>
    <row r="46" spans="1:9" s="33" customFormat="1" ht="18" customHeight="1">
      <c r="A46" s="29">
        <v>2307</v>
      </c>
      <c r="B46" s="30" t="s">
        <v>14</v>
      </c>
      <c r="C46" s="30" t="s">
        <v>100</v>
      </c>
      <c r="D46" s="31">
        <v>1</v>
      </c>
      <c r="E46" s="32">
        <v>43625.66</v>
      </c>
      <c r="F46" s="32">
        <v>3608.28</v>
      </c>
      <c r="G46" s="32">
        <v>18560.36</v>
      </c>
      <c r="H46" s="65">
        <v>2563.28</v>
      </c>
      <c r="I46" s="58">
        <f t="shared" si="0"/>
        <v>68357.58</v>
      </c>
    </row>
    <row r="47" spans="1:9" s="33" customFormat="1" ht="18" customHeight="1">
      <c r="A47" s="29">
        <v>1334</v>
      </c>
      <c r="B47" s="30" t="s">
        <v>15</v>
      </c>
      <c r="C47" s="30" t="s">
        <v>103</v>
      </c>
      <c r="D47" s="31">
        <v>1</v>
      </c>
      <c r="E47" s="32">
        <v>43625.66</v>
      </c>
      <c r="F47" s="32">
        <f>4768.79+61.75</f>
        <v>4830.54</v>
      </c>
      <c r="G47" s="32">
        <v>26666.9</v>
      </c>
      <c r="H47" s="65">
        <v>2610.4</v>
      </c>
      <c r="I47" s="58">
        <f t="shared" si="0"/>
        <v>77733.5</v>
      </c>
    </row>
    <row r="48" spans="1:9" s="33" customFormat="1" ht="18" customHeight="1">
      <c r="A48" s="29">
        <v>1595</v>
      </c>
      <c r="B48" s="30" t="s">
        <v>16</v>
      </c>
      <c r="C48" s="30" t="s">
        <v>103</v>
      </c>
      <c r="D48" s="31">
        <v>1</v>
      </c>
      <c r="E48" s="32">
        <v>43625.66</v>
      </c>
      <c r="F48" s="32">
        <f>4768.79+61.75</f>
        <v>4830.54</v>
      </c>
      <c r="G48" s="32">
        <v>25145.83</v>
      </c>
      <c r="H48" s="65">
        <v>2681.41</v>
      </c>
      <c r="I48" s="58">
        <f t="shared" si="0"/>
        <v>76283.44</v>
      </c>
    </row>
    <row r="49" spans="1:9" s="33" customFormat="1" ht="18" customHeight="1">
      <c r="A49" s="29">
        <v>1481</v>
      </c>
      <c r="B49" s="30" t="s">
        <v>17</v>
      </c>
      <c r="C49" s="30" t="s">
        <v>103</v>
      </c>
      <c r="D49" s="31">
        <v>1</v>
      </c>
      <c r="E49" s="32">
        <v>43625.66</v>
      </c>
      <c r="F49" s="32">
        <f>4768.79+61.75</f>
        <v>4830.54</v>
      </c>
      <c r="G49" s="32">
        <v>25102.61</v>
      </c>
      <c r="H49" s="65">
        <v>2397.34</v>
      </c>
      <c r="I49" s="58">
        <f t="shared" si="0"/>
        <v>75956.15</v>
      </c>
    </row>
    <row r="50" spans="1:9" s="33" customFormat="1" ht="18" customHeight="1">
      <c r="A50" s="29">
        <v>1489</v>
      </c>
      <c r="B50" s="30" t="s">
        <v>76</v>
      </c>
      <c r="C50" s="30" t="s">
        <v>98</v>
      </c>
      <c r="D50" s="31">
        <v>1</v>
      </c>
      <c r="E50" s="32">
        <v>43625.66</v>
      </c>
      <c r="F50" s="32">
        <f>8134.36+120.12</f>
        <v>8254.48</v>
      </c>
      <c r="G50" s="32">
        <v>19492.33</v>
      </c>
      <c r="H50" s="65">
        <v>953.14</v>
      </c>
      <c r="I50" s="58">
        <f t="shared" si="0"/>
        <v>72325.61</v>
      </c>
    </row>
    <row r="51" spans="1:9" s="33" customFormat="1" ht="18" customHeight="1">
      <c r="A51" s="29">
        <v>1658</v>
      </c>
      <c r="B51" s="30" t="s">
        <v>18</v>
      </c>
      <c r="C51" s="30" t="s">
        <v>105</v>
      </c>
      <c r="D51" s="31">
        <v>1</v>
      </c>
      <c r="E51" s="32">
        <v>43625.66</v>
      </c>
      <c r="F51" s="32">
        <f>4768.79+61.75</f>
        <v>4830.54</v>
      </c>
      <c r="G51" s="32">
        <f>19848.53+3689.66+5038.93</f>
        <v>28577.12</v>
      </c>
      <c r="H51" s="65">
        <v>3586.75</v>
      </c>
      <c r="I51" s="58">
        <f t="shared" si="0"/>
        <v>80620.07</v>
      </c>
    </row>
    <row r="52" spans="1:9" s="33" customFormat="1" ht="18" customHeight="1">
      <c r="A52" s="29">
        <v>2119</v>
      </c>
      <c r="B52" s="30" t="s">
        <v>77</v>
      </c>
      <c r="C52" s="30" t="s">
        <v>110</v>
      </c>
      <c r="D52" s="31">
        <v>1</v>
      </c>
      <c r="E52" s="32">
        <v>43625.66</v>
      </c>
      <c r="F52" s="32">
        <f>303.03+4340.31</f>
        <v>4643.34</v>
      </c>
      <c r="G52" s="32">
        <v>5670.6</v>
      </c>
      <c r="H52" s="65">
        <v>688.38</v>
      </c>
      <c r="I52" s="58">
        <f t="shared" si="0"/>
        <v>54627.979999999996</v>
      </c>
    </row>
    <row r="53" spans="1:9" s="33" customFormat="1" ht="18" customHeight="1">
      <c r="A53" s="35">
        <v>9129</v>
      </c>
      <c r="B53" s="36" t="s">
        <v>144</v>
      </c>
      <c r="C53" s="37" t="s">
        <v>100</v>
      </c>
      <c r="D53" s="31">
        <v>1</v>
      </c>
      <c r="E53" s="32">
        <v>43625.66</v>
      </c>
      <c r="F53" s="32">
        <v>0</v>
      </c>
      <c r="G53" s="32">
        <v>12151.03</v>
      </c>
      <c r="H53" s="65">
        <v>1299.84</v>
      </c>
      <c r="I53" s="58">
        <f t="shared" si="0"/>
        <v>57076.53</v>
      </c>
    </row>
    <row r="54" spans="1:9" s="33" customFormat="1" ht="18" customHeight="1">
      <c r="A54" s="29">
        <v>1902</v>
      </c>
      <c r="B54" s="30" t="s">
        <v>19</v>
      </c>
      <c r="C54" s="30" t="s">
        <v>104</v>
      </c>
      <c r="D54" s="31">
        <v>1</v>
      </c>
      <c r="E54" s="32">
        <v>43625.66</v>
      </c>
      <c r="F54" s="32">
        <v>3608.28</v>
      </c>
      <c r="G54" s="32">
        <f>18790.33+3689.66</f>
        <v>22479.99</v>
      </c>
      <c r="H54" s="65">
        <v>2567.09</v>
      </c>
      <c r="I54" s="58">
        <f t="shared" si="0"/>
        <v>72281.02</v>
      </c>
    </row>
    <row r="55" spans="1:9" s="33" customFormat="1" ht="18" customHeight="1">
      <c r="A55" s="29">
        <v>1766</v>
      </c>
      <c r="B55" s="30" t="s">
        <v>20</v>
      </c>
      <c r="C55" s="30" t="s">
        <v>105</v>
      </c>
      <c r="D55" s="31">
        <v>1</v>
      </c>
      <c r="E55" s="32">
        <v>43625.66</v>
      </c>
      <c r="F55" s="32">
        <v>9869.47</v>
      </c>
      <c r="G55" s="32">
        <f>18882.5+3689.66</f>
        <v>22572.16</v>
      </c>
      <c r="H55" s="65">
        <v>3035.77</v>
      </c>
      <c r="I55" s="58">
        <f t="shared" si="0"/>
        <v>79103.06000000001</v>
      </c>
    </row>
    <row r="56" spans="1:9" s="33" customFormat="1" ht="18" customHeight="1">
      <c r="A56" s="29">
        <v>2171</v>
      </c>
      <c r="B56" s="30" t="s">
        <v>21</v>
      </c>
      <c r="C56" s="30" t="s">
        <v>104</v>
      </c>
      <c r="D56" s="31">
        <v>1</v>
      </c>
      <c r="E56" s="32">
        <v>43625.66</v>
      </c>
      <c r="F56" s="32">
        <v>3608.28</v>
      </c>
      <c r="G56" s="32">
        <v>18560.36</v>
      </c>
      <c r="H56" s="65">
        <v>2406.1</v>
      </c>
      <c r="I56" s="58">
        <f t="shared" si="0"/>
        <v>68200.40000000001</v>
      </c>
    </row>
    <row r="57" spans="1:9" s="33" customFormat="1" ht="18" customHeight="1">
      <c r="A57" s="29">
        <v>50056</v>
      </c>
      <c r="B57" s="30" t="s">
        <v>78</v>
      </c>
      <c r="C57" s="30" t="s">
        <v>110</v>
      </c>
      <c r="D57" s="31">
        <v>1</v>
      </c>
      <c r="E57" s="32">
        <v>43625.66</v>
      </c>
      <c r="F57" s="32">
        <f>303.03+4340.31</f>
        <v>4643.34</v>
      </c>
      <c r="G57" s="32">
        <v>5670.6</v>
      </c>
      <c r="H57" s="65">
        <v>688.38</v>
      </c>
      <c r="I57" s="58">
        <f t="shared" si="0"/>
        <v>54627.979999999996</v>
      </c>
    </row>
    <row r="58" spans="1:9" s="33" customFormat="1" ht="18" customHeight="1">
      <c r="A58" s="29">
        <v>2458</v>
      </c>
      <c r="B58" s="30" t="s">
        <v>79</v>
      </c>
      <c r="C58" s="30" t="s">
        <v>106</v>
      </c>
      <c r="D58" s="31">
        <v>1</v>
      </c>
      <c r="E58" s="32">
        <v>43625.66</v>
      </c>
      <c r="F58" s="32">
        <v>303.03</v>
      </c>
      <c r="G58" s="32">
        <v>2914.01</v>
      </c>
      <c r="H58" s="65">
        <v>578.72</v>
      </c>
      <c r="I58" s="58">
        <f t="shared" si="0"/>
        <v>47421.420000000006</v>
      </c>
    </row>
    <row r="59" spans="1:9" s="33" customFormat="1" ht="18" customHeight="1">
      <c r="A59" s="29">
        <v>50061</v>
      </c>
      <c r="B59" s="30" t="s">
        <v>22</v>
      </c>
      <c r="C59" s="30" t="s">
        <v>104</v>
      </c>
      <c r="D59" s="31">
        <v>1</v>
      </c>
      <c r="E59" s="32">
        <v>43625.66</v>
      </c>
      <c r="F59" s="32">
        <v>3608.28</v>
      </c>
      <c r="G59" s="32">
        <v>18560.36</v>
      </c>
      <c r="H59" s="65">
        <v>2350.53</v>
      </c>
      <c r="I59" s="58">
        <f t="shared" si="0"/>
        <v>68144.83</v>
      </c>
    </row>
    <row r="60" spans="1:9" s="33" customFormat="1" ht="18" customHeight="1">
      <c r="A60" s="29">
        <v>50383</v>
      </c>
      <c r="B60" s="30" t="s">
        <v>23</v>
      </c>
      <c r="C60" s="30" t="s">
        <v>104</v>
      </c>
      <c r="D60" s="31">
        <v>1</v>
      </c>
      <c r="E60" s="32">
        <v>43625.66</v>
      </c>
      <c r="F60" s="32">
        <v>3608.28</v>
      </c>
      <c r="G60" s="32">
        <v>18560.36</v>
      </c>
      <c r="H60" s="65">
        <v>2441.61</v>
      </c>
      <c r="I60" s="58">
        <f t="shared" si="0"/>
        <v>68235.91</v>
      </c>
    </row>
    <row r="61" spans="1:9" s="33" customFormat="1" ht="18" customHeight="1">
      <c r="A61" s="29">
        <v>1477</v>
      </c>
      <c r="B61" s="30" t="s">
        <v>24</v>
      </c>
      <c r="C61" s="30" t="s">
        <v>101</v>
      </c>
      <c r="D61" s="31">
        <v>1</v>
      </c>
      <c r="E61" s="32">
        <v>43625.66</v>
      </c>
      <c r="F61" s="32">
        <f>4768.79+61.75</f>
        <v>4830.54</v>
      </c>
      <c r="G61" s="32">
        <v>26542.68</v>
      </c>
      <c r="H61" s="65">
        <v>2849</v>
      </c>
      <c r="I61" s="58">
        <f t="shared" si="0"/>
        <v>77847.88</v>
      </c>
    </row>
    <row r="62" spans="1:9" s="33" customFormat="1" ht="18" customHeight="1">
      <c r="A62" s="29">
        <v>1442</v>
      </c>
      <c r="B62" s="30" t="s">
        <v>25</v>
      </c>
      <c r="C62" s="30" t="s">
        <v>105</v>
      </c>
      <c r="D62" s="31">
        <v>1</v>
      </c>
      <c r="E62" s="32">
        <v>43625.66</v>
      </c>
      <c r="F62" s="32">
        <f>4768.79+61.75+5038.93</f>
        <v>9869.470000000001</v>
      </c>
      <c r="G62" s="32">
        <f>20262.58+3689.66</f>
        <v>23952.24</v>
      </c>
      <c r="H62" s="65">
        <v>3111.15</v>
      </c>
      <c r="I62" s="58">
        <f t="shared" si="0"/>
        <v>80558.52</v>
      </c>
    </row>
    <row r="63" spans="1:9" s="33" customFormat="1" ht="18" customHeight="1">
      <c r="A63" s="29">
        <v>2331</v>
      </c>
      <c r="B63" s="30" t="s">
        <v>26</v>
      </c>
      <c r="C63" s="30" t="s">
        <v>100</v>
      </c>
      <c r="D63" s="31">
        <v>1</v>
      </c>
      <c r="E63" s="32">
        <v>43625.66</v>
      </c>
      <c r="F63" s="32">
        <v>0</v>
      </c>
      <c r="G63" s="32">
        <f>10911.55+7648.81</f>
        <v>18560.36</v>
      </c>
      <c r="H63" s="65">
        <v>1418.45</v>
      </c>
      <c r="I63" s="58">
        <f t="shared" si="0"/>
        <v>63604.47</v>
      </c>
    </row>
    <row r="64" spans="1:9" s="33" customFormat="1" ht="18" customHeight="1">
      <c r="A64" s="29">
        <v>1672</v>
      </c>
      <c r="B64" s="30" t="s">
        <v>27</v>
      </c>
      <c r="C64" s="30" t="s">
        <v>101</v>
      </c>
      <c r="D64" s="31">
        <v>1</v>
      </c>
      <c r="E64" s="32">
        <v>43625.66</v>
      </c>
      <c r="F64" s="32">
        <f>4768.79+61.75</f>
        <v>4830.54</v>
      </c>
      <c r="G64" s="32">
        <f>19296.55+3689.66</f>
        <v>22986.21</v>
      </c>
      <c r="H64" s="65">
        <v>3132.03</v>
      </c>
      <c r="I64" s="58">
        <f t="shared" si="0"/>
        <v>74574.44</v>
      </c>
    </row>
    <row r="65" spans="1:9" s="33" customFormat="1" ht="18" customHeight="1">
      <c r="A65" s="29">
        <v>1594</v>
      </c>
      <c r="B65" s="30" t="s">
        <v>28</v>
      </c>
      <c r="C65" s="30" t="s">
        <v>103</v>
      </c>
      <c r="D65" s="31">
        <v>1</v>
      </c>
      <c r="E65" s="32">
        <v>43625.66</v>
      </c>
      <c r="F65" s="32">
        <f>4768.79+61.75</f>
        <v>4830.54</v>
      </c>
      <c r="G65" s="32">
        <v>25145.83</v>
      </c>
      <c r="H65" s="65">
        <v>2681.41</v>
      </c>
      <c r="I65" s="58">
        <f t="shared" si="0"/>
        <v>76283.44</v>
      </c>
    </row>
    <row r="66" spans="1:9" s="33" customFormat="1" ht="18" customHeight="1">
      <c r="A66" s="29">
        <v>2595</v>
      </c>
      <c r="B66" s="30" t="s">
        <v>161</v>
      </c>
      <c r="C66" s="30" t="s">
        <v>100</v>
      </c>
      <c r="D66" s="31">
        <v>1</v>
      </c>
      <c r="E66" s="32">
        <v>43625.66</v>
      </c>
      <c r="F66" s="32">
        <v>0</v>
      </c>
      <c r="G66" s="32">
        <v>10911.55</v>
      </c>
      <c r="H66" s="65">
        <v>690.55</v>
      </c>
      <c r="I66" s="58">
        <f t="shared" si="0"/>
        <v>55227.76000000001</v>
      </c>
    </row>
    <row r="67" spans="1:9" s="33" customFormat="1" ht="18" customHeight="1">
      <c r="A67" s="29">
        <v>1651</v>
      </c>
      <c r="B67" s="30" t="s">
        <v>29</v>
      </c>
      <c r="C67" s="30" t="s">
        <v>104</v>
      </c>
      <c r="D67" s="31">
        <v>1</v>
      </c>
      <c r="E67" s="32">
        <v>43625.66</v>
      </c>
      <c r="F67" s="32">
        <v>3608.28</v>
      </c>
      <c r="G67" s="32">
        <f>19391.84+3689.66</f>
        <v>23081.5</v>
      </c>
      <c r="H67" s="65">
        <v>2406.1</v>
      </c>
      <c r="I67" s="58">
        <f t="shared" si="0"/>
        <v>72721.54000000001</v>
      </c>
    </row>
    <row r="68" spans="1:9" s="33" customFormat="1" ht="18" customHeight="1">
      <c r="A68" s="29">
        <v>2464</v>
      </c>
      <c r="B68" s="30" t="s">
        <v>123</v>
      </c>
      <c r="C68" s="30" t="s">
        <v>104</v>
      </c>
      <c r="D68" s="31">
        <v>1</v>
      </c>
      <c r="E68" s="32">
        <v>43625.66</v>
      </c>
      <c r="F68" s="32">
        <v>3608.28</v>
      </c>
      <c r="G68" s="32">
        <f>10911.55+1239.48+7648.81</f>
        <v>19799.84</v>
      </c>
      <c r="H68" s="65">
        <v>1758.53</v>
      </c>
      <c r="I68" s="58">
        <f t="shared" si="0"/>
        <v>68792.31</v>
      </c>
    </row>
    <row r="69" spans="1:9" s="33" customFormat="1" ht="18" customHeight="1">
      <c r="A69" s="29">
        <v>1580</v>
      </c>
      <c r="B69" s="30" t="s">
        <v>30</v>
      </c>
      <c r="C69" s="30" t="s">
        <v>103</v>
      </c>
      <c r="D69" s="31">
        <v>1</v>
      </c>
      <c r="E69" s="32">
        <v>43625.66</v>
      </c>
      <c r="F69" s="32">
        <f>4768.79+61.75</f>
        <v>4830.54</v>
      </c>
      <c r="G69" s="32">
        <v>25237.87</v>
      </c>
      <c r="H69" s="65">
        <v>2681.41</v>
      </c>
      <c r="I69" s="58">
        <f t="shared" si="0"/>
        <v>76375.48000000001</v>
      </c>
    </row>
    <row r="70" spans="1:9" s="33" customFormat="1" ht="18" customHeight="1">
      <c r="A70" s="29">
        <v>2609</v>
      </c>
      <c r="B70" s="30" t="s">
        <v>165</v>
      </c>
      <c r="C70" s="30" t="s">
        <v>167</v>
      </c>
      <c r="D70" s="31">
        <v>1</v>
      </c>
      <c r="E70" s="32">
        <v>43625.66</v>
      </c>
      <c r="F70" s="32">
        <v>5257.33</v>
      </c>
      <c r="G70" s="32">
        <v>17626.96</v>
      </c>
      <c r="H70" s="65">
        <v>410.18</v>
      </c>
      <c r="I70" s="58">
        <f t="shared" si="0"/>
        <v>66920.13</v>
      </c>
    </row>
    <row r="71" spans="1:9" s="33" customFormat="1" ht="15.75">
      <c r="A71" s="29">
        <v>1046</v>
      </c>
      <c r="B71" s="30" t="s">
        <v>80</v>
      </c>
      <c r="C71" s="30" t="s">
        <v>107</v>
      </c>
      <c r="D71" s="31">
        <v>1</v>
      </c>
      <c r="E71" s="32">
        <v>43625.66</v>
      </c>
      <c r="F71" s="32">
        <v>6094.14</v>
      </c>
      <c r="G71" s="32">
        <v>18990.14</v>
      </c>
      <c r="H71" s="65">
        <v>944.86</v>
      </c>
      <c r="I71" s="58">
        <f t="shared" si="0"/>
        <v>69654.8</v>
      </c>
    </row>
    <row r="72" spans="1:9" s="33" customFormat="1" ht="18" customHeight="1">
      <c r="A72" s="29">
        <v>2322</v>
      </c>
      <c r="B72" s="30" t="s">
        <v>81</v>
      </c>
      <c r="C72" s="30" t="s">
        <v>110</v>
      </c>
      <c r="D72" s="31">
        <v>1</v>
      </c>
      <c r="E72" s="32">
        <v>43625.66</v>
      </c>
      <c r="F72" s="32">
        <f>303.03+4340.31</f>
        <v>4643.34</v>
      </c>
      <c r="G72" s="32">
        <v>5670.6</v>
      </c>
      <c r="H72" s="65">
        <v>737.45</v>
      </c>
      <c r="I72" s="58">
        <f t="shared" si="0"/>
        <v>54677.049999999996</v>
      </c>
    </row>
    <row r="73" spans="1:9" s="33" customFormat="1" ht="18" customHeight="1">
      <c r="A73" s="29">
        <v>1913</v>
      </c>
      <c r="B73" s="30" t="s">
        <v>82</v>
      </c>
      <c r="C73" s="30" t="s">
        <v>108</v>
      </c>
      <c r="D73" s="31">
        <v>1</v>
      </c>
      <c r="E73" s="32">
        <v>43625.66</v>
      </c>
      <c r="F73" s="32">
        <f>5237.05+20.28</f>
        <v>5257.33</v>
      </c>
      <c r="G73" s="32">
        <f>6910.08+7526.48</f>
        <v>14436.56</v>
      </c>
      <c r="H73" s="65">
        <v>983.83</v>
      </c>
      <c r="I73" s="58">
        <f t="shared" si="0"/>
        <v>64303.380000000005</v>
      </c>
    </row>
    <row r="74" spans="1:9" s="33" customFormat="1" ht="18" customHeight="1">
      <c r="A74" s="29">
        <v>9087</v>
      </c>
      <c r="B74" s="51" t="s">
        <v>180</v>
      </c>
      <c r="C74" s="30" t="s">
        <v>100</v>
      </c>
      <c r="D74" s="31">
        <v>1</v>
      </c>
      <c r="E74" s="32">
        <v>43625.66</v>
      </c>
      <c r="F74" s="32">
        <v>0</v>
      </c>
      <c r="G74" s="32">
        <v>10911.55</v>
      </c>
      <c r="H74" s="65">
        <v>0</v>
      </c>
      <c r="I74" s="58">
        <f>SUM(E74:H74)</f>
        <v>54537.21000000001</v>
      </c>
    </row>
    <row r="75" spans="1:9" s="38" customFormat="1" ht="18" customHeight="1">
      <c r="A75" s="29">
        <v>50168</v>
      </c>
      <c r="B75" s="30" t="s">
        <v>148</v>
      </c>
      <c r="C75" s="30" t="s">
        <v>102</v>
      </c>
      <c r="D75" s="31">
        <v>1</v>
      </c>
      <c r="E75" s="32">
        <v>43625.66</v>
      </c>
      <c r="F75" s="32">
        <v>303.03</v>
      </c>
      <c r="G75" s="32">
        <v>1674.53</v>
      </c>
      <c r="H75" s="65">
        <v>555.8</v>
      </c>
      <c r="I75" s="58">
        <f t="shared" si="0"/>
        <v>46159.020000000004</v>
      </c>
    </row>
    <row r="76" spans="1:9" s="33" customFormat="1" ht="18" customHeight="1">
      <c r="A76" s="29">
        <v>50271</v>
      </c>
      <c r="B76" s="30" t="s">
        <v>31</v>
      </c>
      <c r="C76" s="30" t="s">
        <v>104</v>
      </c>
      <c r="D76" s="31">
        <v>1</v>
      </c>
      <c r="E76" s="32">
        <v>43625.66</v>
      </c>
      <c r="F76" s="32">
        <v>3608.28</v>
      </c>
      <c r="G76" s="32">
        <v>18560.36</v>
      </c>
      <c r="H76" s="65">
        <v>2260.84</v>
      </c>
      <c r="I76" s="58">
        <f t="shared" si="0"/>
        <v>68055.14</v>
      </c>
    </row>
    <row r="77" spans="1:9" s="33" customFormat="1" ht="18" customHeight="1">
      <c r="A77" s="29">
        <v>1386</v>
      </c>
      <c r="B77" s="30" t="s">
        <v>83</v>
      </c>
      <c r="C77" s="30" t="s">
        <v>98</v>
      </c>
      <c r="D77" s="31">
        <v>1</v>
      </c>
      <c r="E77" s="32">
        <v>43625.66</v>
      </c>
      <c r="F77" s="32">
        <f>8154.77+99.71</f>
        <v>8254.48</v>
      </c>
      <c r="G77" s="32">
        <v>21294.65</v>
      </c>
      <c r="H77" s="65">
        <v>953.14</v>
      </c>
      <c r="I77" s="58">
        <f t="shared" si="0"/>
        <v>74127.93000000001</v>
      </c>
    </row>
    <row r="78" spans="1:9" s="33" customFormat="1" ht="18" customHeight="1">
      <c r="A78" s="29">
        <v>2212</v>
      </c>
      <c r="B78" s="30" t="s">
        <v>84</v>
      </c>
      <c r="C78" s="30" t="s">
        <v>106</v>
      </c>
      <c r="D78" s="31">
        <v>1</v>
      </c>
      <c r="E78" s="32">
        <v>43625.66</v>
      </c>
      <c r="F78" s="32">
        <f>303.03+4340.31</f>
        <v>4643.34</v>
      </c>
      <c r="G78" s="32">
        <v>6910.08</v>
      </c>
      <c r="H78" s="65">
        <v>752.34</v>
      </c>
      <c r="I78" s="58">
        <f t="shared" si="0"/>
        <v>55931.42</v>
      </c>
    </row>
    <row r="79" spans="1:9" s="33" customFormat="1" ht="18" customHeight="1">
      <c r="A79" s="29">
        <v>1383</v>
      </c>
      <c r="B79" s="30" t="s">
        <v>32</v>
      </c>
      <c r="C79" s="30" t="s">
        <v>103</v>
      </c>
      <c r="D79" s="31">
        <v>1</v>
      </c>
      <c r="E79" s="32">
        <v>43625.66</v>
      </c>
      <c r="F79" s="32">
        <f>4768.79+61.75</f>
        <v>4830.54</v>
      </c>
      <c r="G79" s="32">
        <v>26160.81</v>
      </c>
      <c r="H79" s="65">
        <v>3005.06</v>
      </c>
      <c r="I79" s="58">
        <f t="shared" si="0"/>
        <v>77622.07</v>
      </c>
    </row>
    <row r="80" spans="1:9" s="33" customFormat="1" ht="18" customHeight="1">
      <c r="A80" s="29">
        <v>2667</v>
      </c>
      <c r="B80" s="51" t="s">
        <v>181</v>
      </c>
      <c r="C80" s="30" t="s">
        <v>100</v>
      </c>
      <c r="D80" s="31">
        <v>1</v>
      </c>
      <c r="E80" s="32">
        <v>43625.66</v>
      </c>
      <c r="F80" s="32">
        <v>0</v>
      </c>
      <c r="G80" s="32">
        <v>10911.55</v>
      </c>
      <c r="H80" s="65">
        <v>0</v>
      </c>
      <c r="I80" s="58">
        <f t="shared" si="0"/>
        <v>54537.21000000001</v>
      </c>
    </row>
    <row r="81" spans="1:9" s="33" customFormat="1" ht="18" customHeight="1">
      <c r="A81" s="29">
        <v>1490</v>
      </c>
      <c r="B81" s="30" t="s">
        <v>33</v>
      </c>
      <c r="C81" s="30" t="s">
        <v>99</v>
      </c>
      <c r="D81" s="31">
        <v>1</v>
      </c>
      <c r="E81" s="32">
        <v>43625.66</v>
      </c>
      <c r="F81" s="32">
        <f>4830.54+5038.93</f>
        <v>9869.470000000001</v>
      </c>
      <c r="G81" s="32">
        <v>24964.55</v>
      </c>
      <c r="H81" s="65">
        <v>3146.44</v>
      </c>
      <c r="I81" s="58">
        <f aca="true" t="shared" si="1" ref="I81:I112">SUM(E81:H81)</f>
        <v>81606.12000000001</v>
      </c>
    </row>
    <row r="82" spans="1:9" s="33" customFormat="1" ht="18" customHeight="1">
      <c r="A82" s="29">
        <v>1479</v>
      </c>
      <c r="B82" s="30" t="s">
        <v>34</v>
      </c>
      <c r="C82" s="30" t="s">
        <v>104</v>
      </c>
      <c r="D82" s="31">
        <v>1</v>
      </c>
      <c r="E82" s="32">
        <v>43625.66</v>
      </c>
      <c r="F82" s="32">
        <v>3608.28</v>
      </c>
      <c r="G82" s="32">
        <v>27495</v>
      </c>
      <c r="H82" s="65">
        <v>1311.18</v>
      </c>
      <c r="I82" s="58">
        <f t="shared" si="1"/>
        <v>76040.12</v>
      </c>
    </row>
    <row r="83" spans="1:9" s="33" customFormat="1" ht="18" customHeight="1">
      <c r="A83" s="29">
        <v>2448</v>
      </c>
      <c r="B83" s="30" t="s">
        <v>35</v>
      </c>
      <c r="C83" s="30" t="s">
        <v>104</v>
      </c>
      <c r="D83" s="31">
        <v>1</v>
      </c>
      <c r="E83" s="32">
        <v>43625.66</v>
      </c>
      <c r="F83" s="32">
        <v>3608.28</v>
      </c>
      <c r="G83" s="32">
        <f>10911.55+7648.81</f>
        <v>18560.36</v>
      </c>
      <c r="H83" s="65">
        <v>2349.67</v>
      </c>
      <c r="I83" s="58">
        <f t="shared" si="1"/>
        <v>68143.97</v>
      </c>
    </row>
    <row r="84" spans="1:9" s="33" customFormat="1" ht="18" customHeight="1">
      <c r="A84" s="29">
        <v>1763</v>
      </c>
      <c r="B84" s="30" t="s">
        <v>36</v>
      </c>
      <c r="C84" s="30" t="s">
        <v>101</v>
      </c>
      <c r="D84" s="31">
        <v>1</v>
      </c>
      <c r="E84" s="32">
        <v>43625.66</v>
      </c>
      <c r="F84" s="32">
        <f>4768.79+61.75</f>
        <v>4830.54</v>
      </c>
      <c r="G84" s="32">
        <f>18882.5+3689.66</f>
        <v>22572.16</v>
      </c>
      <c r="H84" s="65">
        <v>2867.11</v>
      </c>
      <c r="I84" s="58">
        <f t="shared" si="1"/>
        <v>73895.47</v>
      </c>
    </row>
    <row r="85" spans="1:9" s="33" customFormat="1" ht="18" customHeight="1">
      <c r="A85" s="29">
        <v>1399</v>
      </c>
      <c r="B85" s="30" t="s">
        <v>37</v>
      </c>
      <c r="C85" s="30" t="s">
        <v>101</v>
      </c>
      <c r="D85" s="31">
        <v>1</v>
      </c>
      <c r="E85" s="32">
        <v>43625.66</v>
      </c>
      <c r="F85" s="32">
        <v>4830.54</v>
      </c>
      <c r="G85" s="32">
        <v>27430.71</v>
      </c>
      <c r="H85" s="65">
        <v>2849</v>
      </c>
      <c r="I85" s="58">
        <f t="shared" si="1"/>
        <v>78735.91</v>
      </c>
    </row>
    <row r="86" spans="1:9" s="33" customFormat="1" ht="18" customHeight="1">
      <c r="A86" s="29">
        <v>2435</v>
      </c>
      <c r="B86" s="30" t="s">
        <v>38</v>
      </c>
      <c r="C86" s="30" t="s">
        <v>104</v>
      </c>
      <c r="D86" s="31">
        <v>1</v>
      </c>
      <c r="E86" s="32">
        <v>43625.66</v>
      </c>
      <c r="F86" s="32">
        <v>3608.28</v>
      </c>
      <c r="G86" s="32">
        <v>18560.36</v>
      </c>
      <c r="H86" s="65">
        <v>1950.72</v>
      </c>
      <c r="I86" s="58">
        <f t="shared" si="1"/>
        <v>67745.02</v>
      </c>
    </row>
    <row r="87" spans="1:9" s="33" customFormat="1" ht="18" customHeight="1">
      <c r="A87" s="29">
        <v>2087</v>
      </c>
      <c r="B87" s="30" t="s">
        <v>39</v>
      </c>
      <c r="C87" s="30" t="s">
        <v>103</v>
      </c>
      <c r="D87" s="31">
        <v>1</v>
      </c>
      <c r="E87" s="32">
        <v>43625.66</v>
      </c>
      <c r="F87" s="32">
        <v>4830.54</v>
      </c>
      <c r="G87" s="32">
        <v>26654.94</v>
      </c>
      <c r="H87" s="65">
        <v>3011.01</v>
      </c>
      <c r="I87" s="58">
        <f t="shared" si="1"/>
        <v>78122.15</v>
      </c>
    </row>
    <row r="88" spans="1:9" s="33" customFormat="1" ht="21.75" customHeight="1">
      <c r="A88" s="29">
        <v>1398</v>
      </c>
      <c r="B88" s="30" t="s">
        <v>85</v>
      </c>
      <c r="C88" s="30" t="s">
        <v>110</v>
      </c>
      <c r="D88" s="31">
        <v>1</v>
      </c>
      <c r="E88" s="67" t="s">
        <v>177</v>
      </c>
      <c r="F88" s="67"/>
      <c r="G88" s="67"/>
      <c r="H88" s="65">
        <v>688.38</v>
      </c>
      <c r="I88" s="58">
        <f t="shared" si="1"/>
        <v>688.38</v>
      </c>
    </row>
    <row r="89" spans="1:9" s="33" customFormat="1" ht="18" customHeight="1">
      <c r="A89" s="29">
        <v>50270</v>
      </c>
      <c r="B89" s="30" t="s">
        <v>40</v>
      </c>
      <c r="C89" s="30" t="s">
        <v>104</v>
      </c>
      <c r="D89" s="31">
        <v>1</v>
      </c>
      <c r="E89" s="32">
        <v>43625.66</v>
      </c>
      <c r="F89" s="32">
        <v>3608.28</v>
      </c>
      <c r="G89" s="32">
        <v>18560.36</v>
      </c>
      <c r="H89" s="65">
        <v>2563.28</v>
      </c>
      <c r="I89" s="58">
        <f t="shared" si="1"/>
        <v>68357.58</v>
      </c>
    </row>
    <row r="90" spans="1:9" s="33" customFormat="1" ht="18" customHeight="1">
      <c r="A90" s="29">
        <v>2073</v>
      </c>
      <c r="B90" s="30" t="s">
        <v>41</v>
      </c>
      <c r="C90" s="30" t="s">
        <v>105</v>
      </c>
      <c r="D90" s="31">
        <v>1</v>
      </c>
      <c r="E90" s="32">
        <v>43625.66</v>
      </c>
      <c r="F90" s="32">
        <f>9555.65+313.82</f>
        <v>9869.47</v>
      </c>
      <c r="G90" s="32">
        <v>25159.68</v>
      </c>
      <c r="H90" s="65">
        <v>3666.3</v>
      </c>
      <c r="I90" s="58">
        <f t="shared" si="1"/>
        <v>82321.11</v>
      </c>
    </row>
    <row r="91" spans="1:9" s="33" customFormat="1" ht="18" customHeight="1">
      <c r="A91" s="29">
        <v>1611</v>
      </c>
      <c r="B91" s="30" t="s">
        <v>42</v>
      </c>
      <c r="C91" s="30" t="s">
        <v>99</v>
      </c>
      <c r="D91" s="31">
        <v>1</v>
      </c>
      <c r="E91" s="32">
        <v>43625.66</v>
      </c>
      <c r="F91" s="32">
        <f>9555.65+313.82</f>
        <v>9869.47</v>
      </c>
      <c r="G91" s="32">
        <v>23906.35</v>
      </c>
      <c r="H91" s="65">
        <v>2708.94</v>
      </c>
      <c r="I91" s="58">
        <f t="shared" si="1"/>
        <v>80110.42000000001</v>
      </c>
    </row>
    <row r="92" spans="1:9" s="33" customFormat="1" ht="18" customHeight="1">
      <c r="A92" s="35">
        <v>2518</v>
      </c>
      <c r="B92" s="36" t="s">
        <v>151</v>
      </c>
      <c r="C92" s="37" t="s">
        <v>102</v>
      </c>
      <c r="D92" s="31">
        <v>1</v>
      </c>
      <c r="E92" s="32">
        <v>43625.66</v>
      </c>
      <c r="F92" s="32">
        <v>303.03</v>
      </c>
      <c r="G92" s="32">
        <v>1674.53</v>
      </c>
      <c r="H92" s="65">
        <v>567.27</v>
      </c>
      <c r="I92" s="58">
        <f t="shared" si="1"/>
        <v>46170.49</v>
      </c>
    </row>
    <row r="93" spans="1:9" s="33" customFormat="1" ht="18" customHeight="1">
      <c r="A93" s="29">
        <v>1898</v>
      </c>
      <c r="B93" s="30" t="s">
        <v>43</v>
      </c>
      <c r="C93" s="30" t="s">
        <v>101</v>
      </c>
      <c r="D93" s="31">
        <v>1</v>
      </c>
      <c r="E93" s="32">
        <v>43625.66</v>
      </c>
      <c r="F93" s="32">
        <v>4830.54</v>
      </c>
      <c r="G93" s="32">
        <v>28909.85</v>
      </c>
      <c r="H93" s="65">
        <v>2849</v>
      </c>
      <c r="I93" s="58">
        <f t="shared" si="1"/>
        <v>80215.05</v>
      </c>
    </row>
    <row r="94" spans="1:9" s="33" customFormat="1" ht="18" customHeight="1">
      <c r="A94" s="29">
        <v>9082</v>
      </c>
      <c r="B94" s="30" t="s">
        <v>147</v>
      </c>
      <c r="C94" s="30" t="s">
        <v>100</v>
      </c>
      <c r="D94" s="31">
        <v>1</v>
      </c>
      <c r="E94" s="32">
        <v>43625.66</v>
      </c>
      <c r="F94" s="32">
        <v>0</v>
      </c>
      <c r="G94" s="32">
        <v>10911.55</v>
      </c>
      <c r="H94" s="65">
        <v>1838.77</v>
      </c>
      <c r="I94" s="58">
        <f t="shared" si="1"/>
        <v>56375.98</v>
      </c>
    </row>
    <row r="95" spans="1:9" s="33" customFormat="1" ht="18" customHeight="1">
      <c r="A95" s="29">
        <v>50078</v>
      </c>
      <c r="B95" s="30" t="s">
        <v>156</v>
      </c>
      <c r="C95" s="30" t="s">
        <v>100</v>
      </c>
      <c r="D95" s="31">
        <v>1</v>
      </c>
      <c r="E95" s="32">
        <v>43625.66</v>
      </c>
      <c r="F95" s="32">
        <v>0</v>
      </c>
      <c r="G95" s="32">
        <f>10911.55+(103.29*12)</f>
        <v>12151.029999999999</v>
      </c>
      <c r="H95" s="65">
        <v>2070.38</v>
      </c>
      <c r="I95" s="58">
        <f t="shared" si="1"/>
        <v>57847.07</v>
      </c>
    </row>
    <row r="96" spans="1:9" s="33" customFormat="1" ht="18" customHeight="1">
      <c r="A96" s="29">
        <v>1777</v>
      </c>
      <c r="B96" s="30" t="s">
        <v>44</v>
      </c>
      <c r="C96" s="30" t="s">
        <v>103</v>
      </c>
      <c r="D96" s="31">
        <v>1</v>
      </c>
      <c r="E96" s="32">
        <v>43625.66</v>
      </c>
      <c r="F96" s="32">
        <f>4768.79+61.75</f>
        <v>4830.54</v>
      </c>
      <c r="G96" s="32">
        <f>18698.29+3689.66</f>
        <v>22387.95</v>
      </c>
      <c r="H96" s="65">
        <v>2849</v>
      </c>
      <c r="I96" s="58">
        <f t="shared" si="1"/>
        <v>73693.15000000001</v>
      </c>
    </row>
    <row r="97" spans="1:9" s="33" customFormat="1" ht="18" customHeight="1">
      <c r="A97" s="29">
        <v>2649</v>
      </c>
      <c r="B97" s="51" t="s">
        <v>182</v>
      </c>
      <c r="C97" s="30" t="s">
        <v>100</v>
      </c>
      <c r="D97" s="31">
        <v>1</v>
      </c>
      <c r="E97" s="32">
        <v>43625.66</v>
      </c>
      <c r="F97" s="32">
        <v>3608.28</v>
      </c>
      <c r="G97" s="32">
        <f>10911.55+(588.37*13)</f>
        <v>18560.36</v>
      </c>
      <c r="H97" s="65">
        <v>0</v>
      </c>
      <c r="I97" s="58">
        <f>SUM(E97:H97)</f>
        <v>65794.3</v>
      </c>
    </row>
    <row r="98" spans="1:9" s="33" customFormat="1" ht="18" customHeight="1">
      <c r="A98" s="29">
        <v>50387</v>
      </c>
      <c r="B98" s="30" t="s">
        <v>124</v>
      </c>
      <c r="C98" s="30" t="s">
        <v>100</v>
      </c>
      <c r="D98" s="31">
        <v>1</v>
      </c>
      <c r="E98" s="32">
        <v>43625.66</v>
      </c>
      <c r="F98" s="32">
        <v>0</v>
      </c>
      <c r="G98" s="32">
        <v>10911.55</v>
      </c>
      <c r="H98" s="65">
        <v>1685.34</v>
      </c>
      <c r="I98" s="58">
        <f t="shared" si="1"/>
        <v>56222.55</v>
      </c>
    </row>
    <row r="99" spans="1:9" s="33" customFormat="1" ht="18" customHeight="1">
      <c r="A99" s="29">
        <v>1604</v>
      </c>
      <c r="B99" s="30" t="s">
        <v>45</v>
      </c>
      <c r="C99" s="30" t="s">
        <v>101</v>
      </c>
      <c r="D99" s="31">
        <v>1</v>
      </c>
      <c r="E99" s="32">
        <v>43625.66</v>
      </c>
      <c r="F99" s="32">
        <f>4768.79+61.75</f>
        <v>4830.54</v>
      </c>
      <c r="G99" s="32">
        <v>25145.83</v>
      </c>
      <c r="H99" s="65">
        <v>3148.2</v>
      </c>
      <c r="I99" s="58">
        <f t="shared" si="1"/>
        <v>76750.23</v>
      </c>
    </row>
    <row r="100" spans="1:9" s="33" customFormat="1" ht="18" customHeight="1">
      <c r="A100" s="29">
        <v>1491</v>
      </c>
      <c r="B100" s="30" t="s">
        <v>46</v>
      </c>
      <c r="C100" s="30" t="s">
        <v>103</v>
      </c>
      <c r="D100" s="31">
        <v>0.7</v>
      </c>
      <c r="E100" s="32">
        <f>(2332.13+16.95)*13</f>
        <v>30538.04</v>
      </c>
      <c r="F100" s="32">
        <f>(194.29+65.81)*13</f>
        <v>3381.3</v>
      </c>
      <c r="G100" s="32">
        <f>(570.81*13)+13857.61</f>
        <v>21278.14</v>
      </c>
      <c r="H100" s="65">
        <v>2072.95</v>
      </c>
      <c r="I100" s="58">
        <f t="shared" si="1"/>
        <v>57270.43</v>
      </c>
    </row>
    <row r="101" spans="1:9" s="33" customFormat="1" ht="18" customHeight="1">
      <c r="A101" s="29">
        <v>1268</v>
      </c>
      <c r="B101" s="30" t="s">
        <v>47</v>
      </c>
      <c r="C101" s="30" t="s">
        <v>103</v>
      </c>
      <c r="D101" s="31">
        <v>1</v>
      </c>
      <c r="E101" s="32">
        <v>43625.66</v>
      </c>
      <c r="F101" s="32">
        <v>4830.54</v>
      </c>
      <c r="G101" s="32">
        <v>26691.86</v>
      </c>
      <c r="H101" s="65">
        <v>3072.64</v>
      </c>
      <c r="I101" s="58">
        <f t="shared" si="1"/>
        <v>78220.7</v>
      </c>
    </row>
    <row r="102" spans="1:9" s="33" customFormat="1" ht="18" customHeight="1">
      <c r="A102" s="29">
        <v>1045</v>
      </c>
      <c r="B102" s="30" t="s">
        <v>86</v>
      </c>
      <c r="C102" s="30" t="s">
        <v>107</v>
      </c>
      <c r="D102" s="31">
        <v>1</v>
      </c>
      <c r="E102" s="32">
        <v>43625.66</v>
      </c>
      <c r="F102" s="32">
        <v>6992.31</v>
      </c>
      <c r="G102" s="32">
        <v>25675.39</v>
      </c>
      <c r="H102" s="65">
        <v>954.51</v>
      </c>
      <c r="I102" s="58">
        <f t="shared" si="1"/>
        <v>77247.87</v>
      </c>
    </row>
    <row r="103" spans="1:9" s="33" customFormat="1" ht="18" customHeight="1">
      <c r="A103" s="29">
        <v>1083</v>
      </c>
      <c r="B103" s="30" t="s">
        <v>92</v>
      </c>
      <c r="C103" s="30" t="s">
        <v>111</v>
      </c>
      <c r="D103" s="31">
        <v>1</v>
      </c>
      <c r="E103" s="32">
        <v>43625.66</v>
      </c>
      <c r="F103" s="32">
        <f>7397.26+413.4</f>
        <v>7810.66</v>
      </c>
      <c r="G103" s="32">
        <v>751.79</v>
      </c>
      <c r="H103" s="65">
        <v>1019.48</v>
      </c>
      <c r="I103" s="58">
        <f t="shared" si="1"/>
        <v>53207.59000000001</v>
      </c>
    </row>
    <row r="104" spans="1:9" s="33" customFormat="1" ht="18" customHeight="1">
      <c r="A104" s="29">
        <v>1799</v>
      </c>
      <c r="B104" s="30" t="s">
        <v>48</v>
      </c>
      <c r="C104" s="30" t="s">
        <v>103</v>
      </c>
      <c r="D104" s="31">
        <v>1</v>
      </c>
      <c r="E104" s="32">
        <v>43625.66</v>
      </c>
      <c r="F104" s="32">
        <f>4768.79+61.75</f>
        <v>4830.54</v>
      </c>
      <c r="G104" s="32">
        <f>18560.36+3689.66</f>
        <v>22250.02</v>
      </c>
      <c r="H104" s="65">
        <v>2961.35</v>
      </c>
      <c r="I104" s="58">
        <f t="shared" si="1"/>
        <v>73667.57</v>
      </c>
    </row>
    <row r="105" spans="1:9" s="33" customFormat="1" ht="18" customHeight="1">
      <c r="A105" s="29">
        <v>9107</v>
      </c>
      <c r="B105" s="30" t="s">
        <v>166</v>
      </c>
      <c r="C105" s="30" t="s">
        <v>100</v>
      </c>
      <c r="D105" s="31">
        <v>1</v>
      </c>
      <c r="E105" s="32">
        <v>43625.66</v>
      </c>
      <c r="F105" s="32">
        <v>0</v>
      </c>
      <c r="G105" s="32">
        <v>10911.55</v>
      </c>
      <c r="H105" s="65">
        <v>814.25</v>
      </c>
      <c r="I105" s="58">
        <f t="shared" si="1"/>
        <v>55351.46000000001</v>
      </c>
    </row>
    <row r="106" spans="1:9" s="33" customFormat="1" ht="18" customHeight="1">
      <c r="A106" s="35">
        <v>50277</v>
      </c>
      <c r="B106" s="36" t="s">
        <v>152</v>
      </c>
      <c r="C106" s="37" t="s">
        <v>102</v>
      </c>
      <c r="D106" s="31">
        <v>1</v>
      </c>
      <c r="E106" s="32">
        <v>43625.66</v>
      </c>
      <c r="F106" s="32">
        <v>303.03</v>
      </c>
      <c r="G106" s="32">
        <v>1674.53</v>
      </c>
      <c r="H106" s="65">
        <v>567.27</v>
      </c>
      <c r="I106" s="58">
        <f t="shared" si="1"/>
        <v>46170.49</v>
      </c>
    </row>
    <row r="107" spans="1:9" s="33" customFormat="1" ht="18" customHeight="1">
      <c r="A107" s="29">
        <v>2208</v>
      </c>
      <c r="B107" s="30" t="s">
        <v>49</v>
      </c>
      <c r="C107" s="30" t="s">
        <v>104</v>
      </c>
      <c r="D107" s="31">
        <v>1</v>
      </c>
      <c r="E107" s="32">
        <v>43625.66</v>
      </c>
      <c r="F107" s="32">
        <v>3608.28</v>
      </c>
      <c r="G107" s="32">
        <v>18560.36</v>
      </c>
      <c r="H107" s="65">
        <v>2246.94</v>
      </c>
      <c r="I107" s="58">
        <f t="shared" si="1"/>
        <v>68041.24</v>
      </c>
    </row>
    <row r="108" spans="1:9" s="33" customFormat="1" ht="18" customHeight="1">
      <c r="A108" s="29">
        <v>2183</v>
      </c>
      <c r="B108" s="30" t="s">
        <v>50</v>
      </c>
      <c r="C108" s="30" t="s">
        <v>104</v>
      </c>
      <c r="D108" s="31">
        <v>1</v>
      </c>
      <c r="E108" s="32">
        <v>43625.66</v>
      </c>
      <c r="F108" s="32">
        <v>3608.28</v>
      </c>
      <c r="G108" s="32">
        <f>10911.55+7648.81</f>
        <v>18560.36</v>
      </c>
      <c r="H108" s="65">
        <v>1749.86</v>
      </c>
      <c r="I108" s="58">
        <f t="shared" si="1"/>
        <v>67544.16</v>
      </c>
    </row>
    <row r="109" spans="1:9" s="33" customFormat="1" ht="18" customHeight="1">
      <c r="A109" s="29">
        <v>1835</v>
      </c>
      <c r="B109" s="30" t="s">
        <v>51</v>
      </c>
      <c r="C109" s="30" t="s">
        <v>104</v>
      </c>
      <c r="D109" s="39">
        <v>1</v>
      </c>
      <c r="E109" s="32">
        <v>43625.66</v>
      </c>
      <c r="F109" s="32">
        <v>3608.28</v>
      </c>
      <c r="G109" s="32">
        <f>18560.36+3689.66</f>
        <v>22250.02</v>
      </c>
      <c r="H109" s="65">
        <v>2183.87</v>
      </c>
      <c r="I109" s="58">
        <f t="shared" si="1"/>
        <v>71667.83</v>
      </c>
    </row>
    <row r="110" spans="1:9" s="33" customFormat="1" ht="18" customHeight="1">
      <c r="A110" s="29">
        <v>1366</v>
      </c>
      <c r="B110" s="30" t="s">
        <v>93</v>
      </c>
      <c r="C110" s="30" t="s">
        <v>112</v>
      </c>
      <c r="D110" s="31">
        <v>1</v>
      </c>
      <c r="E110" s="32">
        <v>43625.66</v>
      </c>
      <c r="F110" s="32">
        <v>7687.68</v>
      </c>
      <c r="G110" s="32">
        <v>0</v>
      </c>
      <c r="H110" s="65">
        <v>2216.92</v>
      </c>
      <c r="I110" s="58">
        <f t="shared" si="1"/>
        <v>53530.26</v>
      </c>
    </row>
    <row r="111" spans="1:9" s="33" customFormat="1" ht="18" customHeight="1">
      <c r="A111" s="29">
        <v>1348</v>
      </c>
      <c r="B111" s="30" t="s">
        <v>52</v>
      </c>
      <c r="C111" s="30" t="s">
        <v>99</v>
      </c>
      <c r="D111" s="31">
        <v>1</v>
      </c>
      <c r="E111" s="32">
        <v>43625.66</v>
      </c>
      <c r="F111" s="32">
        <f>9555.65+313.82</f>
        <v>9869.47</v>
      </c>
      <c r="G111" s="32">
        <v>26556.27</v>
      </c>
      <c r="H111" s="65">
        <v>3397.97</v>
      </c>
      <c r="I111" s="58">
        <f t="shared" si="1"/>
        <v>83449.37000000001</v>
      </c>
    </row>
    <row r="112" spans="1:9" s="33" customFormat="1" ht="18" customHeight="1">
      <c r="A112" s="29">
        <v>2492</v>
      </c>
      <c r="B112" s="36" t="s">
        <v>142</v>
      </c>
      <c r="C112" s="30" t="s">
        <v>104</v>
      </c>
      <c r="D112" s="49">
        <v>1</v>
      </c>
      <c r="E112" s="32">
        <v>43625.66</v>
      </c>
      <c r="F112" s="32">
        <v>3608.28</v>
      </c>
      <c r="G112" s="32">
        <f>10911.55+(588.37*13)</f>
        <v>18560.36</v>
      </c>
      <c r="H112" s="65">
        <v>1346.04</v>
      </c>
      <c r="I112" s="58">
        <f t="shared" si="1"/>
        <v>67140.34</v>
      </c>
    </row>
    <row r="113" spans="1:9" s="33" customFormat="1" ht="18" customHeight="1">
      <c r="A113" s="29">
        <v>50119</v>
      </c>
      <c r="B113" s="30" t="s">
        <v>53</v>
      </c>
      <c r="C113" s="30" t="s">
        <v>104</v>
      </c>
      <c r="D113" s="31">
        <v>1</v>
      </c>
      <c r="E113" s="32">
        <v>43625.66</v>
      </c>
      <c r="F113" s="32">
        <v>3608.28</v>
      </c>
      <c r="G113" s="32">
        <v>18560.36</v>
      </c>
      <c r="H113" s="65">
        <v>2032.99</v>
      </c>
      <c r="I113" s="58">
        <f aca="true" t="shared" si="2" ref="I113:I143">SUM(E113:H113)</f>
        <v>67827.29000000001</v>
      </c>
    </row>
    <row r="114" spans="1:9" s="33" customFormat="1" ht="18" customHeight="1">
      <c r="A114" s="29">
        <v>50140</v>
      </c>
      <c r="B114" s="30" t="s">
        <v>87</v>
      </c>
      <c r="C114" s="30" t="s">
        <v>110</v>
      </c>
      <c r="D114" s="31">
        <v>1</v>
      </c>
      <c r="E114" s="32">
        <v>43625.66</v>
      </c>
      <c r="F114" s="32">
        <f>303.03+4340.31</f>
        <v>4643.34</v>
      </c>
      <c r="G114" s="32">
        <v>5670.6</v>
      </c>
      <c r="H114" s="65">
        <v>635.89</v>
      </c>
      <c r="I114" s="58">
        <f t="shared" si="2"/>
        <v>54575.49</v>
      </c>
    </row>
    <row r="115" spans="1:9" s="33" customFormat="1" ht="18" customHeight="1">
      <c r="A115" s="29">
        <v>50568</v>
      </c>
      <c r="B115" s="30" t="s">
        <v>170</v>
      </c>
      <c r="C115" s="30" t="s">
        <v>155</v>
      </c>
      <c r="D115" s="31">
        <v>1</v>
      </c>
      <c r="E115" s="32">
        <v>43625.66</v>
      </c>
      <c r="F115" s="32">
        <v>0</v>
      </c>
      <c r="G115" s="32">
        <v>10911.55</v>
      </c>
      <c r="H115" s="65">
        <v>740.08</v>
      </c>
      <c r="I115" s="58">
        <f t="shared" si="2"/>
        <v>55277.29000000001</v>
      </c>
    </row>
    <row r="116" spans="1:9" s="33" customFormat="1" ht="18" customHeight="1">
      <c r="A116" s="29">
        <v>2636</v>
      </c>
      <c r="B116" s="30" t="s">
        <v>174</v>
      </c>
      <c r="C116" s="30" t="s">
        <v>175</v>
      </c>
      <c r="D116" s="31">
        <v>1</v>
      </c>
      <c r="E116" s="32">
        <v>43625.66</v>
      </c>
      <c r="F116" s="32">
        <f>728.65+(378.1+91.78)*13</f>
        <v>6837.089999999999</v>
      </c>
      <c r="G116" s="32">
        <v>0</v>
      </c>
      <c r="H116" s="65">
        <v>0</v>
      </c>
      <c r="I116" s="58">
        <f t="shared" si="2"/>
        <v>50462.75</v>
      </c>
    </row>
    <row r="117" spans="1:9" s="33" customFormat="1" ht="18" customHeight="1">
      <c r="A117" s="29">
        <v>50148</v>
      </c>
      <c r="B117" s="30" t="s">
        <v>88</v>
      </c>
      <c r="C117" s="30" t="s">
        <v>113</v>
      </c>
      <c r="D117" s="31">
        <v>1</v>
      </c>
      <c r="E117" s="32">
        <v>43625.66</v>
      </c>
      <c r="F117" s="32">
        <f>303.03+4340.31</f>
        <v>4643.34</v>
      </c>
      <c r="G117" s="32">
        <v>5670.6</v>
      </c>
      <c r="H117" s="65">
        <v>674.94</v>
      </c>
      <c r="I117" s="58">
        <f t="shared" si="2"/>
        <v>54614.54</v>
      </c>
    </row>
    <row r="118" spans="1:9" s="33" customFormat="1" ht="18" customHeight="1">
      <c r="A118" s="29">
        <v>2432</v>
      </c>
      <c r="B118" s="30" t="s">
        <v>54</v>
      </c>
      <c r="C118" s="30" t="s">
        <v>104</v>
      </c>
      <c r="D118" s="31">
        <v>1</v>
      </c>
      <c r="E118" s="32">
        <v>43625.66</v>
      </c>
      <c r="F118" s="32">
        <v>3608.28</v>
      </c>
      <c r="G118" s="32">
        <f>10911.55+7648.81</f>
        <v>18560.36</v>
      </c>
      <c r="H118" s="65">
        <v>1072.92</v>
      </c>
      <c r="I118" s="58">
        <f t="shared" si="2"/>
        <v>66867.22</v>
      </c>
    </row>
    <row r="119" spans="1:9" s="33" customFormat="1" ht="26.25" customHeight="1">
      <c r="A119" s="29">
        <v>50529</v>
      </c>
      <c r="B119" s="30" t="s">
        <v>157</v>
      </c>
      <c r="C119" s="30" t="s">
        <v>100</v>
      </c>
      <c r="D119" s="31">
        <v>1</v>
      </c>
      <c r="E119" s="67" t="s">
        <v>178</v>
      </c>
      <c r="F119" s="67"/>
      <c r="G119" s="67"/>
      <c r="H119" s="65">
        <v>2015.76</v>
      </c>
      <c r="I119" s="58">
        <f t="shared" si="2"/>
        <v>2015.76</v>
      </c>
    </row>
    <row r="120" spans="1:9" s="33" customFormat="1" ht="21" customHeight="1">
      <c r="A120" s="29">
        <v>1599</v>
      </c>
      <c r="B120" s="30" t="s">
        <v>55</v>
      </c>
      <c r="C120" s="30" t="s">
        <v>101</v>
      </c>
      <c r="D120" s="31">
        <v>1</v>
      </c>
      <c r="E120" s="32">
        <v>43625.66</v>
      </c>
      <c r="F120" s="32">
        <f>4768.79+61.75</f>
        <v>4830.54</v>
      </c>
      <c r="G120" s="32">
        <v>23906.35</v>
      </c>
      <c r="H120" s="65">
        <v>3192.88</v>
      </c>
      <c r="I120" s="58">
        <f t="shared" si="2"/>
        <v>75555.43000000001</v>
      </c>
    </row>
    <row r="121" spans="1:9" s="33" customFormat="1" ht="19.5" customHeight="1">
      <c r="A121" s="29">
        <v>50294</v>
      </c>
      <c r="B121" s="30" t="s">
        <v>56</v>
      </c>
      <c r="C121" s="30" t="s">
        <v>104</v>
      </c>
      <c r="D121" s="31">
        <v>1</v>
      </c>
      <c r="E121" s="32">
        <v>43625.66</v>
      </c>
      <c r="F121" s="32">
        <v>3608.28</v>
      </c>
      <c r="G121" s="32">
        <v>18560.36</v>
      </c>
      <c r="H121" s="65">
        <v>2563.28</v>
      </c>
      <c r="I121" s="58">
        <f t="shared" si="2"/>
        <v>68357.58</v>
      </c>
    </row>
    <row r="122" spans="1:9" s="33" customFormat="1" ht="18" customHeight="1">
      <c r="A122" s="29">
        <v>1325</v>
      </c>
      <c r="B122" s="30" t="s">
        <v>57</v>
      </c>
      <c r="C122" s="30" t="s">
        <v>101</v>
      </c>
      <c r="D122" s="31">
        <v>1</v>
      </c>
      <c r="E122" s="32">
        <v>43625.66</v>
      </c>
      <c r="F122" s="32">
        <v>4830.54</v>
      </c>
      <c r="G122" s="32">
        <v>27534.39</v>
      </c>
      <c r="H122" s="65">
        <v>1823.97</v>
      </c>
      <c r="I122" s="58">
        <f t="shared" si="2"/>
        <v>77814.56</v>
      </c>
    </row>
    <row r="123" spans="1:9" s="33" customFormat="1" ht="18" customHeight="1">
      <c r="A123" s="29">
        <v>30345</v>
      </c>
      <c r="B123" s="51" t="s">
        <v>186</v>
      </c>
      <c r="C123" s="30" t="s">
        <v>102</v>
      </c>
      <c r="D123" s="31">
        <v>1</v>
      </c>
      <c r="E123" s="32">
        <v>43625.66</v>
      </c>
      <c r="F123" s="32">
        <v>303.03</v>
      </c>
      <c r="G123" s="32">
        <v>1674.53</v>
      </c>
      <c r="H123" s="65">
        <v>0</v>
      </c>
      <c r="I123" s="58">
        <f>SUM(E123:H123)</f>
        <v>45603.22</v>
      </c>
    </row>
    <row r="124" spans="1:9" s="33" customFormat="1" ht="18" customHeight="1">
      <c r="A124" s="29">
        <v>2176</v>
      </c>
      <c r="B124" s="30" t="s">
        <v>58</v>
      </c>
      <c r="C124" s="30" t="s">
        <v>104</v>
      </c>
      <c r="D124" s="31">
        <v>1</v>
      </c>
      <c r="E124" s="32">
        <v>43625.66</v>
      </c>
      <c r="F124" s="32">
        <v>3608.28</v>
      </c>
      <c r="G124" s="32">
        <v>18560.36</v>
      </c>
      <c r="H124" s="65">
        <v>2021.01</v>
      </c>
      <c r="I124" s="58">
        <f t="shared" si="2"/>
        <v>67815.31</v>
      </c>
    </row>
    <row r="125" spans="1:9" s="33" customFormat="1" ht="18" customHeight="1">
      <c r="A125" s="29">
        <v>9126</v>
      </c>
      <c r="B125" s="30" t="s">
        <v>168</v>
      </c>
      <c r="C125" s="30" t="s">
        <v>100</v>
      </c>
      <c r="D125" s="31">
        <v>1</v>
      </c>
      <c r="E125" s="32">
        <v>43625.66</v>
      </c>
      <c r="F125" s="32">
        <v>0</v>
      </c>
      <c r="G125" s="32">
        <f>10911.55</f>
        <v>10911.55</v>
      </c>
      <c r="H125" s="65">
        <v>1631.5</v>
      </c>
      <c r="I125" s="58">
        <f t="shared" si="2"/>
        <v>56168.71000000001</v>
      </c>
    </row>
    <row r="126" spans="1:9" s="33" customFormat="1" ht="18" customHeight="1">
      <c r="A126" s="29">
        <v>2058</v>
      </c>
      <c r="B126" s="30" t="s">
        <v>59</v>
      </c>
      <c r="C126" s="30" t="s">
        <v>103</v>
      </c>
      <c r="D126" s="31">
        <v>1</v>
      </c>
      <c r="E126" s="32">
        <v>43625.66</v>
      </c>
      <c r="F126" s="32">
        <f>4768.79+61.75</f>
        <v>4830.54</v>
      </c>
      <c r="G126" s="32">
        <f>18560.36+3689.66</f>
        <v>22250.02</v>
      </c>
      <c r="H126" s="65">
        <v>2892.61</v>
      </c>
      <c r="I126" s="58">
        <f t="shared" si="2"/>
        <v>73598.83</v>
      </c>
    </row>
    <row r="127" spans="1:9" s="33" customFormat="1" ht="18" customHeight="1">
      <c r="A127" s="29">
        <v>9055</v>
      </c>
      <c r="B127" s="30" t="s">
        <v>169</v>
      </c>
      <c r="C127" s="30" t="s">
        <v>155</v>
      </c>
      <c r="D127" s="31">
        <v>1</v>
      </c>
      <c r="E127" s="32">
        <v>43625.66</v>
      </c>
      <c r="F127" s="32">
        <v>0</v>
      </c>
      <c r="G127" s="32">
        <v>10911.55</v>
      </c>
      <c r="H127" s="65">
        <v>604.28</v>
      </c>
      <c r="I127" s="58">
        <f t="shared" si="2"/>
        <v>55141.490000000005</v>
      </c>
    </row>
    <row r="128" spans="1:9" s="33" customFormat="1" ht="18" customHeight="1">
      <c r="A128" s="29">
        <v>2134</v>
      </c>
      <c r="B128" s="30" t="s">
        <v>60</v>
      </c>
      <c r="C128" s="30" t="s">
        <v>104</v>
      </c>
      <c r="D128" s="31">
        <v>1</v>
      </c>
      <c r="E128" s="32">
        <v>43625.66</v>
      </c>
      <c r="F128" s="32">
        <v>3608.28</v>
      </c>
      <c r="G128" s="32">
        <v>18560.36</v>
      </c>
      <c r="H128" s="65">
        <v>2406.1</v>
      </c>
      <c r="I128" s="58">
        <f t="shared" si="2"/>
        <v>68200.40000000001</v>
      </c>
    </row>
    <row r="129" spans="1:9" s="33" customFormat="1" ht="18" customHeight="1">
      <c r="A129" s="29">
        <v>9094</v>
      </c>
      <c r="B129" s="30" t="s">
        <v>154</v>
      </c>
      <c r="C129" s="30" t="s">
        <v>155</v>
      </c>
      <c r="D129" s="31">
        <v>1</v>
      </c>
      <c r="E129" s="32">
        <v>43625.66</v>
      </c>
      <c r="F129" s="32">
        <v>0</v>
      </c>
      <c r="G129" s="32">
        <v>10911.55</v>
      </c>
      <c r="H129" s="65">
        <v>1706.19</v>
      </c>
      <c r="I129" s="58">
        <f t="shared" si="2"/>
        <v>56243.40000000001</v>
      </c>
    </row>
    <row r="130" spans="1:9" s="33" customFormat="1" ht="18" customHeight="1">
      <c r="A130" s="29">
        <v>1605</v>
      </c>
      <c r="B130" s="30" t="s">
        <v>89</v>
      </c>
      <c r="C130" s="30" t="s">
        <v>113</v>
      </c>
      <c r="D130" s="31">
        <v>1</v>
      </c>
      <c r="E130" s="32">
        <v>43625.66</v>
      </c>
      <c r="F130" s="32">
        <v>4643.34</v>
      </c>
      <c r="G130" s="32">
        <f>10336.43+7526.48</f>
        <v>17862.91</v>
      </c>
      <c r="H130" s="65">
        <v>764.45</v>
      </c>
      <c r="I130" s="58">
        <f t="shared" si="2"/>
        <v>66896.36</v>
      </c>
    </row>
    <row r="131" spans="1:9" s="33" customFormat="1" ht="18" customHeight="1">
      <c r="A131" s="29">
        <v>1333</v>
      </c>
      <c r="B131" s="30" t="s">
        <v>61</v>
      </c>
      <c r="C131" s="30" t="s">
        <v>99</v>
      </c>
      <c r="D131" s="31">
        <v>1</v>
      </c>
      <c r="E131" s="32">
        <v>43625.66</v>
      </c>
      <c r="F131" s="32">
        <f>9555.65+313.82</f>
        <v>9869.47</v>
      </c>
      <c r="G131" s="32">
        <v>26620.88</v>
      </c>
      <c r="H131" s="65">
        <v>2697.01</v>
      </c>
      <c r="I131" s="58">
        <f t="shared" si="2"/>
        <v>82813.02</v>
      </c>
    </row>
    <row r="132" spans="1:9" s="33" customFormat="1" ht="18" customHeight="1">
      <c r="A132" s="29">
        <v>9081</v>
      </c>
      <c r="B132" s="30" t="s">
        <v>171</v>
      </c>
      <c r="C132" s="30" t="s">
        <v>155</v>
      </c>
      <c r="D132" s="31">
        <v>1</v>
      </c>
      <c r="E132" s="32">
        <v>43625.66</v>
      </c>
      <c r="F132" s="32">
        <v>0</v>
      </c>
      <c r="G132" s="32">
        <v>10911.55</v>
      </c>
      <c r="H132" s="65">
        <v>660.03</v>
      </c>
      <c r="I132" s="58">
        <f t="shared" si="2"/>
        <v>55197.240000000005</v>
      </c>
    </row>
    <row r="133" spans="1:9" s="33" customFormat="1" ht="18" customHeight="1">
      <c r="A133" s="29">
        <v>50025</v>
      </c>
      <c r="B133" s="30" t="s">
        <v>90</v>
      </c>
      <c r="C133" s="30" t="s">
        <v>102</v>
      </c>
      <c r="D133" s="31">
        <v>1</v>
      </c>
      <c r="E133" s="32">
        <v>43625.66</v>
      </c>
      <c r="F133" s="32">
        <v>303.03</v>
      </c>
      <c r="G133" s="32">
        <v>1674.53</v>
      </c>
      <c r="H133" s="65">
        <v>515.5</v>
      </c>
      <c r="I133" s="58">
        <f t="shared" si="2"/>
        <v>46118.72</v>
      </c>
    </row>
    <row r="134" spans="1:9" s="33" customFormat="1" ht="18" customHeight="1">
      <c r="A134" s="29">
        <v>2647</v>
      </c>
      <c r="B134" s="30" t="s">
        <v>173</v>
      </c>
      <c r="C134" s="30" t="s">
        <v>114</v>
      </c>
      <c r="D134" s="31">
        <v>1</v>
      </c>
      <c r="E134" s="32">
        <v>43625.66</v>
      </c>
      <c r="F134" s="32">
        <v>654.29</v>
      </c>
      <c r="G134" s="32">
        <v>0</v>
      </c>
      <c r="H134" s="65">
        <v>0</v>
      </c>
      <c r="I134" s="58">
        <f t="shared" si="2"/>
        <v>44279.950000000004</v>
      </c>
    </row>
    <row r="135" spans="1:9" s="33" customFormat="1" ht="18" customHeight="1">
      <c r="A135" s="29">
        <v>1972</v>
      </c>
      <c r="B135" s="30" t="s">
        <v>62</v>
      </c>
      <c r="C135" s="30" t="s">
        <v>103</v>
      </c>
      <c r="D135" s="31">
        <v>1</v>
      </c>
      <c r="E135" s="32">
        <v>43625.66</v>
      </c>
      <c r="F135" s="32">
        <v>4830.54</v>
      </c>
      <c r="G135" s="32">
        <v>23476.57</v>
      </c>
      <c r="H135" s="65">
        <v>1716.68</v>
      </c>
      <c r="I135" s="58">
        <f t="shared" si="2"/>
        <v>73649.45</v>
      </c>
    </row>
    <row r="136" spans="1:9" s="33" customFormat="1" ht="18" customHeight="1">
      <c r="A136" s="29">
        <v>2641</v>
      </c>
      <c r="B136" s="30" t="s">
        <v>176</v>
      </c>
      <c r="C136" s="30" t="s">
        <v>100</v>
      </c>
      <c r="D136" s="31">
        <v>1</v>
      </c>
      <c r="E136" s="32">
        <v>43625.66</v>
      </c>
      <c r="F136" s="32">
        <v>3608.28</v>
      </c>
      <c r="G136" s="32">
        <f>10911.55+7648.81</f>
        <v>18560.36</v>
      </c>
      <c r="H136" s="65">
        <v>0</v>
      </c>
      <c r="I136" s="58">
        <f t="shared" si="2"/>
        <v>65794.3</v>
      </c>
    </row>
    <row r="137" spans="1:9" s="33" customFormat="1" ht="18" customHeight="1">
      <c r="A137" s="29">
        <v>1612</v>
      </c>
      <c r="B137" s="30" t="s">
        <v>172</v>
      </c>
      <c r="C137" s="30" t="s">
        <v>101</v>
      </c>
      <c r="D137" s="31">
        <v>1</v>
      </c>
      <c r="E137" s="32">
        <v>43625.66</v>
      </c>
      <c r="F137" s="32">
        <f>4769.31+61.23</f>
        <v>4830.54</v>
      </c>
      <c r="G137" s="32">
        <v>25700.74</v>
      </c>
      <c r="H137" s="65">
        <v>4005.27</v>
      </c>
      <c r="I137" s="58">
        <f t="shared" si="2"/>
        <v>78162.21</v>
      </c>
    </row>
    <row r="138" spans="1:9" s="33" customFormat="1" ht="18" customHeight="1">
      <c r="A138" s="29">
        <v>9108</v>
      </c>
      <c r="B138" s="30" t="s">
        <v>63</v>
      </c>
      <c r="C138" s="30" t="s">
        <v>104</v>
      </c>
      <c r="D138" s="31">
        <v>1</v>
      </c>
      <c r="E138" s="32">
        <v>43625.66</v>
      </c>
      <c r="F138" s="32">
        <v>3608.28</v>
      </c>
      <c r="G138" s="32">
        <v>18560.36</v>
      </c>
      <c r="H138" s="65">
        <v>1989.81</v>
      </c>
      <c r="I138" s="58">
        <f t="shared" si="2"/>
        <v>67784.11</v>
      </c>
    </row>
    <row r="139" spans="1:9" s="33" customFormat="1" ht="18" customHeight="1">
      <c r="A139" s="29">
        <v>2407</v>
      </c>
      <c r="B139" s="30" t="s">
        <v>95</v>
      </c>
      <c r="C139" s="30" t="s">
        <v>109</v>
      </c>
      <c r="D139" s="31">
        <v>1</v>
      </c>
      <c r="E139" s="32">
        <v>43310.93</v>
      </c>
      <c r="F139" s="32">
        <v>25818.91</v>
      </c>
      <c r="G139" s="32">
        <v>0</v>
      </c>
      <c r="H139" s="65">
        <v>0</v>
      </c>
      <c r="I139" s="58">
        <f t="shared" si="2"/>
        <v>69129.84</v>
      </c>
    </row>
    <row r="140" spans="1:9" s="34" customFormat="1" ht="18" customHeight="1">
      <c r="A140" s="35">
        <v>2507</v>
      </c>
      <c r="B140" s="36" t="s">
        <v>145</v>
      </c>
      <c r="C140" s="37" t="s">
        <v>146</v>
      </c>
      <c r="D140" s="31">
        <v>1</v>
      </c>
      <c r="E140" s="32">
        <v>43625.66</v>
      </c>
      <c r="F140" s="32">
        <f>3608.28+1222.26</f>
        <v>4830.54</v>
      </c>
      <c r="G140" s="32">
        <v>24744.2</v>
      </c>
      <c r="H140" s="65">
        <v>3192.88</v>
      </c>
      <c r="I140" s="58">
        <f t="shared" si="2"/>
        <v>76393.28000000001</v>
      </c>
    </row>
    <row r="141" spans="1:9" s="34" customFormat="1" ht="18" customHeight="1">
      <c r="A141" s="29">
        <v>2099</v>
      </c>
      <c r="B141" s="30" t="s">
        <v>91</v>
      </c>
      <c r="C141" s="30" t="s">
        <v>107</v>
      </c>
      <c r="D141" s="31">
        <v>1</v>
      </c>
      <c r="E141" s="32">
        <v>43625.66</v>
      </c>
      <c r="F141" s="32">
        <f>5237.05+20.28</f>
        <v>5257.33</v>
      </c>
      <c r="G141" s="32">
        <v>5670.6</v>
      </c>
      <c r="H141" s="65">
        <v>968.68</v>
      </c>
      <c r="I141" s="58">
        <f t="shared" si="2"/>
        <v>55522.270000000004</v>
      </c>
    </row>
    <row r="142" spans="1:9" s="34" customFormat="1" ht="18" customHeight="1">
      <c r="A142" s="29">
        <v>50236</v>
      </c>
      <c r="B142" s="30" t="s">
        <v>64</v>
      </c>
      <c r="C142" s="30" t="s">
        <v>104</v>
      </c>
      <c r="D142" s="31">
        <v>1</v>
      </c>
      <c r="E142" s="32">
        <v>43625.66</v>
      </c>
      <c r="F142" s="32">
        <v>3608.28</v>
      </c>
      <c r="G142" s="32">
        <v>18560.36</v>
      </c>
      <c r="H142" s="65">
        <v>2246.94</v>
      </c>
      <c r="I142" s="58">
        <f t="shared" si="2"/>
        <v>68041.24</v>
      </c>
    </row>
    <row r="143" spans="1:9" s="34" customFormat="1" ht="18" customHeight="1">
      <c r="A143" s="29">
        <v>50362</v>
      </c>
      <c r="B143" s="30" t="s">
        <v>65</v>
      </c>
      <c r="C143" s="30" t="s">
        <v>104</v>
      </c>
      <c r="D143" s="31">
        <v>1</v>
      </c>
      <c r="E143" s="32">
        <v>43625.66</v>
      </c>
      <c r="F143" s="32">
        <v>3608.28</v>
      </c>
      <c r="G143" s="32">
        <v>18560.36</v>
      </c>
      <c r="H143" s="65">
        <v>2133.49</v>
      </c>
      <c r="I143" s="58">
        <f t="shared" si="2"/>
        <v>67927.79000000001</v>
      </c>
    </row>
    <row r="144" spans="1:9" s="34" customFormat="1" ht="18" customHeight="1">
      <c r="A144" s="29">
        <v>1460</v>
      </c>
      <c r="B144" s="30" t="s">
        <v>66</v>
      </c>
      <c r="C144" s="30" t="s">
        <v>105</v>
      </c>
      <c r="D144" s="31">
        <v>1</v>
      </c>
      <c r="E144" s="32">
        <v>43625.66</v>
      </c>
      <c r="F144" s="32">
        <v>9869.47</v>
      </c>
      <c r="G144" s="32">
        <v>25378.73</v>
      </c>
      <c r="H144" s="65">
        <v>3566.08</v>
      </c>
      <c r="I144" s="58">
        <f aca="true" t="shared" si="3" ref="I144:I150">SUM(E144:H144)</f>
        <v>82439.94</v>
      </c>
    </row>
    <row r="145" spans="1:9" s="34" customFormat="1" ht="18" customHeight="1">
      <c r="A145" s="29">
        <v>2669</v>
      </c>
      <c r="B145" s="51" t="s">
        <v>183</v>
      </c>
      <c r="C145" s="30" t="s">
        <v>104</v>
      </c>
      <c r="D145" s="31">
        <v>1</v>
      </c>
      <c r="E145" s="32">
        <v>43625.66</v>
      </c>
      <c r="F145" s="32">
        <v>3608.28</v>
      </c>
      <c r="G145" s="32">
        <f>8392.41+1239.48+13857.61</f>
        <v>23489.5</v>
      </c>
      <c r="H145" s="65">
        <v>0</v>
      </c>
      <c r="I145" s="58">
        <f t="shared" si="3"/>
        <v>70723.44</v>
      </c>
    </row>
    <row r="146" spans="1:9" s="34" customFormat="1" ht="18" customHeight="1">
      <c r="A146" s="29">
        <v>1598</v>
      </c>
      <c r="B146" s="30" t="s">
        <v>67</v>
      </c>
      <c r="C146" s="30" t="s">
        <v>101</v>
      </c>
      <c r="D146" s="31">
        <v>1</v>
      </c>
      <c r="E146" s="32">
        <v>43625.66</v>
      </c>
      <c r="F146" s="32">
        <f>4768.79+61.75</f>
        <v>4830.54</v>
      </c>
      <c r="G146" s="32">
        <v>23906.35</v>
      </c>
      <c r="H146" s="65">
        <v>3192.88</v>
      </c>
      <c r="I146" s="58">
        <f t="shared" si="3"/>
        <v>75555.43000000001</v>
      </c>
    </row>
    <row r="147" spans="1:9" s="34" customFormat="1" ht="18" customHeight="1" thickBot="1">
      <c r="A147" s="54">
        <v>1461</v>
      </c>
      <c r="B147" s="30" t="s">
        <v>68</v>
      </c>
      <c r="C147" s="30" t="s">
        <v>99</v>
      </c>
      <c r="D147" s="31">
        <v>1</v>
      </c>
      <c r="E147" s="32">
        <v>43625.66</v>
      </c>
      <c r="F147" s="32">
        <f>4768.79+61.75+5038.93</f>
        <v>9869.470000000001</v>
      </c>
      <c r="G147" s="32">
        <v>25378.73</v>
      </c>
      <c r="H147" s="65">
        <v>3949.37</v>
      </c>
      <c r="I147" s="58">
        <f t="shared" si="3"/>
        <v>82823.23</v>
      </c>
    </row>
    <row r="148" spans="1:9" s="34" customFormat="1" ht="20.25" customHeight="1" thickBot="1">
      <c r="A148" s="56">
        <v>2281</v>
      </c>
      <c r="B148" s="53" t="s">
        <v>94</v>
      </c>
      <c r="C148" s="30" t="s">
        <v>114</v>
      </c>
      <c r="D148" s="31">
        <v>1</v>
      </c>
      <c r="E148" s="32">
        <v>43625.66</v>
      </c>
      <c r="F148" s="32">
        <f>(50.33+2268.26)*13</f>
        <v>30141.670000000002</v>
      </c>
      <c r="G148" s="32">
        <v>0</v>
      </c>
      <c r="H148" s="65">
        <v>0</v>
      </c>
      <c r="I148" s="58">
        <f t="shared" si="3"/>
        <v>73767.33</v>
      </c>
    </row>
    <row r="149" spans="1:9" s="34" customFormat="1" ht="18" customHeight="1">
      <c r="A149" s="55">
        <v>50055</v>
      </c>
      <c r="B149" s="30" t="s">
        <v>69</v>
      </c>
      <c r="C149" s="30" t="s">
        <v>104</v>
      </c>
      <c r="D149" s="31">
        <v>1</v>
      </c>
      <c r="E149" s="32">
        <v>43625.66</v>
      </c>
      <c r="F149" s="32">
        <v>3608.28</v>
      </c>
      <c r="G149" s="32">
        <v>18560.36</v>
      </c>
      <c r="H149" s="65">
        <v>2406.1</v>
      </c>
      <c r="I149" s="58">
        <f t="shared" si="3"/>
        <v>68200.40000000001</v>
      </c>
    </row>
    <row r="150" spans="1:9" s="34" customFormat="1" ht="18" customHeight="1" thickBot="1">
      <c r="A150" s="59">
        <v>1979</v>
      </c>
      <c r="B150" s="60" t="s">
        <v>70</v>
      </c>
      <c r="C150" s="60" t="s">
        <v>104</v>
      </c>
      <c r="D150" s="61">
        <v>1</v>
      </c>
      <c r="E150" s="62">
        <v>43625.66</v>
      </c>
      <c r="F150" s="62">
        <v>3608.28</v>
      </c>
      <c r="G150" s="62">
        <v>18560.36</v>
      </c>
      <c r="H150" s="66">
        <v>2406.1</v>
      </c>
      <c r="I150" s="63">
        <f t="shared" si="3"/>
        <v>68200.40000000001</v>
      </c>
    </row>
    <row r="151" ht="13.5" thickBot="1"/>
    <row r="152" spans="1:4" ht="12.75" customHeight="1" thickBot="1">
      <c r="A152" s="52"/>
      <c r="B152" s="68" t="s">
        <v>184</v>
      </c>
      <c r="C152" s="68"/>
      <c r="D152" s="69"/>
    </row>
    <row r="153" ht="12.75" customHeight="1" thickBot="1"/>
    <row r="154" spans="2:3" ht="12.75" customHeight="1">
      <c r="B154" s="24" t="s">
        <v>135</v>
      </c>
      <c r="C154" s="20"/>
    </row>
    <row r="155" spans="2:3" ht="12.75" customHeight="1">
      <c r="B155" s="25" t="s">
        <v>136</v>
      </c>
      <c r="C155" s="26"/>
    </row>
    <row r="156" spans="2:3" ht="12.75" customHeight="1">
      <c r="B156" s="27" t="s">
        <v>137</v>
      </c>
      <c r="C156" s="26"/>
    </row>
    <row r="157" spans="2:3" ht="12.75" customHeight="1">
      <c r="B157" s="27" t="s">
        <v>153</v>
      </c>
      <c r="C157" s="26"/>
    </row>
    <row r="158" spans="2:3" ht="12.75" customHeight="1">
      <c r="B158" s="27" t="s">
        <v>138</v>
      </c>
      <c r="C158" s="26"/>
    </row>
    <row r="159" spans="2:3" ht="12.75" customHeight="1">
      <c r="B159" s="27" t="s">
        <v>139</v>
      </c>
      <c r="C159" s="26"/>
    </row>
    <row r="160" spans="2:3" ht="12.75" customHeight="1">
      <c r="B160" s="27" t="s">
        <v>140</v>
      </c>
      <c r="C160" s="26"/>
    </row>
    <row r="161" spans="2:3" ht="12.75" customHeight="1" thickBot="1">
      <c r="B161" s="28" t="s">
        <v>141</v>
      </c>
      <c r="C161" s="23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sheetProtection/>
  <mergeCells count="3">
    <mergeCell ref="E88:G88"/>
    <mergeCell ref="E119:G119"/>
    <mergeCell ref="B152:D152"/>
  </mergeCells>
  <printOptions horizontalCentered="1"/>
  <pageMargins left="0.1968503937007874" right="0.15748031496062992" top="0.7086614173228347" bottom="0.31496062992125984" header="0.2755905511811024" footer="0.1968503937007874"/>
  <pageSetup horizontalDpi="600" verticalDpi="600" orientation="landscape" paperSize="9" scale="80" r:id="rId1"/>
  <headerFooter alignWithMargins="0">
    <oddHeader>&amp;C&amp;"MS Sans Serif,Grassetto"&amp;13RETRIBUZIONI DIRIGENTI ANNO 2017
</oddHeader>
  </headerFooter>
  <ignoredErrors>
    <ignoredError sqref="F103 F50" formula="1"/>
    <ignoredError sqref="I146:I150 I138:I144 I123:I136 I22:I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 Luca</cp:lastModifiedBy>
  <cp:lastPrinted>2017-08-08T15:27:49Z</cp:lastPrinted>
  <dcterms:created xsi:type="dcterms:W3CDTF">2010-10-31T14:58:03Z</dcterms:created>
  <dcterms:modified xsi:type="dcterms:W3CDTF">2017-08-11T13:56:23Z</dcterms:modified>
  <cp:category/>
  <cp:version/>
  <cp:contentType/>
  <cp:contentStatus/>
</cp:coreProperties>
</file>