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7485" windowHeight="3900" tabRatio="658"/>
  </bookViews>
  <sheets>
    <sheet name=" totali" sheetId="3" r:id="rId1"/>
  </sheets>
  <definedNames>
    <definedName name="_xlnm._FilterDatabase" localSheetId="0" hidden="1">' totali'!$A$1:$J$177</definedName>
    <definedName name="_xlnm.Print_Titles" localSheetId="0">' totali'!$21:$21</definedName>
  </definedNames>
  <calcPr calcId="145621"/>
</workbook>
</file>

<file path=xl/calcChain.xml><?xml version="1.0" encoding="utf-8"?>
<calcChain xmlns="http://schemas.openxmlformats.org/spreadsheetml/2006/main">
  <c r="G83" i="3" l="1"/>
  <c r="I83" i="3" s="1"/>
  <c r="G146" i="3" l="1"/>
  <c r="F146" i="3"/>
  <c r="I146" i="3"/>
  <c r="I151" i="3"/>
  <c r="I129" i="3"/>
  <c r="G88" i="3"/>
  <c r="I88" i="3" s="1"/>
  <c r="I64" i="3"/>
  <c r="I63" i="3"/>
  <c r="I50" i="3"/>
  <c r="I45" i="3"/>
  <c r="F77" i="3"/>
  <c r="I77" i="3" s="1"/>
  <c r="F75" i="3"/>
  <c r="G62" i="3"/>
  <c r="I62" i="3" s="1"/>
  <c r="G56" i="3"/>
  <c r="G34" i="3"/>
  <c r="F34" i="3"/>
  <c r="G43" i="3"/>
  <c r="I43" i="3" s="1"/>
  <c r="G126" i="3"/>
  <c r="I126" i="3" s="1"/>
  <c r="I107" i="3"/>
  <c r="I79" i="3"/>
  <c r="I73" i="3"/>
  <c r="I60" i="3"/>
  <c r="I39" i="3"/>
  <c r="I131" i="3"/>
  <c r="I28" i="3"/>
  <c r="I36" i="3"/>
  <c r="I38" i="3"/>
  <c r="I41" i="3"/>
  <c r="I46" i="3"/>
  <c r="I48" i="3"/>
  <c r="I59" i="3"/>
  <c r="I66" i="3"/>
  <c r="I84" i="3"/>
  <c r="I92" i="3"/>
  <c r="I96" i="3"/>
  <c r="I101" i="3"/>
  <c r="I103" i="3"/>
  <c r="I120" i="3"/>
  <c r="I130" i="3"/>
  <c r="I135" i="3"/>
  <c r="I137" i="3"/>
  <c r="I141" i="3"/>
  <c r="I143" i="3"/>
  <c r="I153" i="3"/>
  <c r="I154" i="3"/>
  <c r="I158" i="3"/>
  <c r="I159" i="3"/>
  <c r="F157" i="3"/>
  <c r="I157" i="3" s="1"/>
  <c r="F123" i="3"/>
  <c r="I123" i="3" s="1"/>
  <c r="G109" i="3"/>
  <c r="F109" i="3"/>
  <c r="E109" i="3"/>
  <c r="G106" i="3"/>
  <c r="I106" i="3" s="1"/>
  <c r="G144" i="3"/>
  <c r="I144" i="3" s="1"/>
  <c r="I90" i="3"/>
  <c r="I82" i="3"/>
  <c r="F91" i="3"/>
  <c r="I91" i="3" s="1"/>
  <c r="G104" i="3"/>
  <c r="I104" i="3" s="1"/>
  <c r="G119" i="3"/>
  <c r="G30" i="3"/>
  <c r="F23" i="3"/>
  <c r="G22" i="3"/>
  <c r="I142" i="3"/>
  <c r="F145" i="3"/>
  <c r="I145" i="3" s="1"/>
  <c r="G125" i="3"/>
  <c r="I125" i="3" s="1"/>
  <c r="F124" i="3"/>
  <c r="I124" i="3" s="1"/>
  <c r="F121" i="3"/>
  <c r="I121" i="3" s="1"/>
  <c r="F87" i="3"/>
  <c r="I87" i="3" s="1"/>
  <c r="F80" i="3"/>
  <c r="G75" i="3"/>
  <c r="I75" i="3" s="1"/>
  <c r="G69" i="3"/>
  <c r="I69" i="3" s="1"/>
  <c r="F61" i="3"/>
  <c r="I61" i="3" s="1"/>
  <c r="F55" i="3"/>
  <c r="I55" i="3" s="1"/>
  <c r="F42" i="3"/>
  <c r="I140" i="3"/>
  <c r="I122" i="3"/>
  <c r="G138" i="3"/>
  <c r="I138" i="3" s="1"/>
  <c r="G81" i="3"/>
  <c r="G117" i="3"/>
  <c r="I117" i="3" s="1"/>
  <c r="G134" i="3"/>
  <c r="G112" i="3"/>
  <c r="G105" i="3"/>
  <c r="G94" i="3"/>
  <c r="G74" i="3"/>
  <c r="I74" i="3" s="1"/>
  <c r="G70" i="3"/>
  <c r="G58" i="3"/>
  <c r="I58" i="3" s="1"/>
  <c r="G57" i="3"/>
  <c r="I57" i="3" s="1"/>
  <c r="F24" i="3"/>
  <c r="I25" i="3"/>
  <c r="F26" i="3"/>
  <c r="I26" i="3" s="1"/>
  <c r="F27" i="3"/>
  <c r="I27" i="3" s="1"/>
  <c r="I29" i="3"/>
  <c r="F31" i="3"/>
  <c r="I31" i="3" s="1"/>
  <c r="F32" i="3"/>
  <c r="I32" i="3" s="1"/>
  <c r="I33" i="3"/>
  <c r="F35" i="3"/>
  <c r="I35" i="3" s="1"/>
  <c r="I37" i="3"/>
  <c r="I40" i="3"/>
  <c r="E42" i="3"/>
  <c r="I44" i="3"/>
  <c r="F47" i="3"/>
  <c r="I47" i="3" s="1"/>
  <c r="F49" i="3"/>
  <c r="I49" i="3" s="1"/>
  <c r="F51" i="3"/>
  <c r="I51" i="3" s="1"/>
  <c r="F52" i="3"/>
  <c r="I52" i="3" s="1"/>
  <c r="F53" i="3"/>
  <c r="F54" i="3"/>
  <c r="G54" i="3"/>
  <c r="I56" i="3"/>
  <c r="I65" i="3"/>
  <c r="F67" i="3"/>
  <c r="I67" i="3" s="1"/>
  <c r="F68" i="3"/>
  <c r="G68" i="3"/>
  <c r="F70" i="3"/>
  <c r="I70" i="3" s="1"/>
  <c r="F71" i="3"/>
  <c r="I71" i="3" s="1"/>
  <c r="I72" i="3"/>
  <c r="F76" i="3"/>
  <c r="I76" i="3" s="1"/>
  <c r="I78" i="3"/>
  <c r="F81" i="3"/>
  <c r="I81" i="3" s="1"/>
  <c r="I85" i="3"/>
  <c r="F86" i="3"/>
  <c r="F89" i="3"/>
  <c r="I89" i="3" s="1"/>
  <c r="G93" i="3"/>
  <c r="I93" i="3" s="1"/>
  <c r="F94" i="3"/>
  <c r="I94" i="3" s="1"/>
  <c r="I95" i="3"/>
  <c r="I97" i="3"/>
  <c r="I98" i="3"/>
  <c r="F99" i="3"/>
  <c r="I99" i="3" s="1"/>
  <c r="F100" i="3"/>
  <c r="I100" i="3" s="1"/>
  <c r="I102" i="3"/>
  <c r="F105" i="3"/>
  <c r="I105" i="3" s="1"/>
  <c r="I108" i="3"/>
  <c r="I110" i="3"/>
  <c r="F111" i="3"/>
  <c r="I111" i="3" s="1"/>
  <c r="F112" i="3"/>
  <c r="I113" i="3"/>
  <c r="I114" i="3"/>
  <c r="I115" i="3"/>
  <c r="G116" i="3"/>
  <c r="I116" i="3" s="1"/>
  <c r="I118" i="3"/>
  <c r="I119" i="3"/>
  <c r="F127" i="3"/>
  <c r="I127" i="3" s="1"/>
  <c r="I128" i="3"/>
  <c r="I132" i="3"/>
  <c r="G133" i="3"/>
  <c r="I133" i="3" s="1"/>
  <c r="F134" i="3"/>
  <c r="I134" i="3" s="1"/>
  <c r="I136" i="3"/>
  <c r="F139" i="3"/>
  <c r="I139" i="3" s="1"/>
  <c r="I147" i="3"/>
  <c r="I148" i="3"/>
  <c r="F149" i="3"/>
  <c r="I149" i="3" s="1"/>
  <c r="F150" i="3"/>
  <c r="I150" i="3" s="1"/>
  <c r="I152" i="3"/>
  <c r="F155" i="3"/>
  <c r="I155" i="3" s="1"/>
  <c r="F156" i="3"/>
  <c r="I156" i="3" s="1"/>
  <c r="I23" i="3"/>
  <c r="I42" i="3"/>
  <c r="I86" i="3"/>
  <c r="I53" i="3"/>
  <c r="I24" i="3"/>
  <c r="I80" i="3"/>
  <c r="I22" i="3"/>
  <c r="I30" i="3"/>
  <c r="I68" i="3" l="1"/>
  <c r="I54" i="3"/>
  <c r="I109" i="3"/>
  <c r="I34" i="3"/>
  <c r="I112" i="3"/>
</calcChain>
</file>

<file path=xl/sharedStrings.xml><?xml version="1.0" encoding="utf-8"?>
<sst xmlns="http://schemas.openxmlformats.org/spreadsheetml/2006/main" count="312" uniqueCount="197">
  <si>
    <t>ANTOZZI CARLO GIUSEPPE</t>
  </si>
  <si>
    <t>BARANELLO GIOVANNI</t>
  </si>
  <si>
    <t>BATTINO DINA</t>
  </si>
  <si>
    <t>BELLINO ANTONELLA</t>
  </si>
  <si>
    <t>BERNARDI GAETANO</t>
  </si>
  <si>
    <t>BINELLI SIMONA</t>
  </si>
  <si>
    <t>BIZZI ALBERTO</t>
  </si>
  <si>
    <t>BONCORAGLIO GIORGIO BATTISTA</t>
  </si>
  <si>
    <t>BOTTURI ANDREA GIORGIO LUCIANO</t>
  </si>
  <si>
    <t>BRICCHI MONICA</t>
  </si>
  <si>
    <t>CANAFOGLIA LAURA</t>
  </si>
  <si>
    <t>CAPUTI LUIGI</t>
  </si>
  <si>
    <t>CAROZZI CARLA</t>
  </si>
  <si>
    <t>CARRIERO MARIA RITA</t>
  </si>
  <si>
    <t>CASALI CECILIA</t>
  </si>
  <si>
    <t>CASAZZA MARINA MARIA LUISA</t>
  </si>
  <si>
    <t>CHIAPPARINI LUISA</t>
  </si>
  <si>
    <t>CIANO CLAUDIA</t>
  </si>
  <si>
    <t>CONFALONIERI PAOLO AGOSTINO</t>
  </si>
  <si>
    <t>CUSIN ALBERTO</t>
  </si>
  <si>
    <t>D'AMICO DOMENICO</t>
  </si>
  <si>
    <t>D'ARRIGO STEFANO</t>
  </si>
  <si>
    <t>DI FEDE GIUSEPPE</t>
  </si>
  <si>
    <t>DIDATO GIUSEPPE</t>
  </si>
  <si>
    <t>D'INCERTI LUDOVICO</t>
  </si>
  <si>
    <t>DONES IVANO</t>
  </si>
  <si>
    <t>ELIA ANTONIO EMANUELE</t>
  </si>
  <si>
    <t>EOLI MARICA</t>
  </si>
  <si>
    <t>ERBETTA ALESSANDRA</t>
  </si>
  <si>
    <t>ESTIENNE MARGHERITA</t>
  </si>
  <si>
    <t>FARINA LAURA LUISA</t>
  </si>
  <si>
    <t>GAVIANI PAOLA</t>
  </si>
  <si>
    <t>GIOVAGNOLI ANNA RITA</t>
  </si>
  <si>
    <t>GRANATA TIZIANA</t>
  </si>
  <si>
    <t>GRANDI LAURA</t>
  </si>
  <si>
    <t>GRANOCCHIO ELISA</t>
  </si>
  <si>
    <t>GRAZZI LICIA</t>
  </si>
  <si>
    <t>GRISOLI MARINA</t>
  </si>
  <si>
    <t>LAMPERTI COSTANZA</t>
  </si>
  <si>
    <t>LAMPERTI ELENA ANTONIA</t>
  </si>
  <si>
    <t>LEGNANI FEDERICO</t>
  </si>
  <si>
    <t>LEONARDI MATILDE</t>
  </si>
  <si>
    <t>LEONE MASSIMO</t>
  </si>
  <si>
    <t>MACCAGNANO CARMELO</t>
  </si>
  <si>
    <t>MARIOTTI CATERINA</t>
  </si>
  <si>
    <t>MILANI NICOLETTA</t>
  </si>
  <si>
    <t>MORONI ISABELLA</t>
  </si>
  <si>
    <t>NAZZI VITTORIA</t>
  </si>
  <si>
    <t>ORIANA AMANDA</t>
  </si>
  <si>
    <t>PAGLIANO EMANUELA</t>
  </si>
  <si>
    <t>PEDOTTI ROSETTA</t>
  </si>
  <si>
    <t>PINTO CARMELA</t>
  </si>
  <si>
    <t>POLLO BIANCA</t>
  </si>
  <si>
    <t>PRADA FRANCESCO</t>
  </si>
  <si>
    <t>REGI BRUNO</t>
  </si>
  <si>
    <t>ROMITO LUIGI MICHELE</t>
  </si>
  <si>
    <t>SAINI MARCO</t>
  </si>
  <si>
    <t>SALETTI VERONICA</t>
  </si>
  <si>
    <t>SCAIOLI VIDMER</t>
  </si>
  <si>
    <t>SCOLA AMALIA MARIA</t>
  </si>
  <si>
    <t>SOMMARIVA ALBERTO</t>
  </si>
  <si>
    <t>TRINGALI GIOVANNI</t>
  </si>
  <si>
    <t>USAI SUSANNA</t>
  </si>
  <si>
    <t>VALENTINI LAURA GRAZIA</t>
  </si>
  <si>
    <t>VILLANI FLAVIO SILVANO R.</t>
  </si>
  <si>
    <t>VISINTINI SERGIO</t>
  </si>
  <si>
    <t>ZIBORDI FEDERICA</t>
  </si>
  <si>
    <t>ZORZI GIOVANNA</t>
  </si>
  <si>
    <t>ANDERLONI ADRIANA</t>
  </si>
  <si>
    <t>ANDREETTA FRANCESCA</t>
  </si>
  <si>
    <t>BAGGI FULVIO</t>
  </si>
  <si>
    <t>BERNASCONI PIA</t>
  </si>
  <si>
    <t>BULGHERONI SARA</t>
  </si>
  <si>
    <t>CIUSANI EMILIO</t>
  </si>
  <si>
    <t>CORSINI ELENA MARIAGRAZIA</t>
  </si>
  <si>
    <t>DE GRAZIA UGO</t>
  </si>
  <si>
    <t>DE MARTIN ELENA</t>
  </si>
  <si>
    <t>FRASSONI CAROLINA</t>
  </si>
  <si>
    <t>FRIGERIO SIMONA</t>
  </si>
  <si>
    <t>FUMAGALLI MARIA LUISA</t>
  </si>
  <si>
    <t>GELLERA CINZIA</t>
  </si>
  <si>
    <t>GHIELMETTI FRANCESCO</t>
  </si>
  <si>
    <t>MORA MARINA DOMENICA</t>
  </si>
  <si>
    <t>PELLEGATTA SERENA</t>
  </si>
  <si>
    <t>PIACENTINI SYLVIE</t>
  </si>
  <si>
    <t>SARTI DANIELA MARIA</t>
  </si>
  <si>
    <t>SCIACCA FRANCESCA LUISA</t>
  </si>
  <si>
    <t>TIRANTI VALERIA SONIA</t>
  </si>
  <si>
    <t>MORESCHI GIACOMINA</t>
  </si>
  <si>
    <t>PANZICA FERRUCCIO</t>
  </si>
  <si>
    <t>VOLPATO SILVIA MARIA</t>
  </si>
  <si>
    <t>TAFURO PAOLO</t>
  </si>
  <si>
    <t>Qualifica</t>
  </si>
  <si>
    <t>DIRIGENTE PSICOLOGO</t>
  </si>
  <si>
    <t>DIRIG.BIOLOGO STRUTT.SEMPLICE</t>
  </si>
  <si>
    <t>DIR. MEDICO STRUTT.SEMPLICE</t>
  </si>
  <si>
    <t>DIRIGENTE MEDICO</t>
  </si>
  <si>
    <t>DIR. MEDICO ECCELLENZA PROF.LE</t>
  </si>
  <si>
    <t>DIRIGENTE BIOLOGO</t>
  </si>
  <si>
    <t>DIR. MEDICO ALTA PROF.TA'</t>
  </si>
  <si>
    <t>DIR.MEDICO PROF. ESPERTO</t>
  </si>
  <si>
    <t>DIR. MEDICO STRUTT.SEMPLICE DIP.</t>
  </si>
  <si>
    <t>DIRIGENTE FISICO</t>
  </si>
  <si>
    <t>DIRIGENTE BIOLOGO ECCELENZA PROF.LE</t>
  </si>
  <si>
    <t>DIRIGENTE FISICO ECCELLENZA PROF.LE</t>
  </si>
  <si>
    <t>DIRIGENTE AMM.VO ART.15 SEPTIES</t>
  </si>
  <si>
    <t>DIRIGENTE BIOLOGO PROF. ESPERTO</t>
  </si>
  <si>
    <t>DIRIGENTE INFERMIERISTICO STR. SEMPLICE</t>
  </si>
  <si>
    <t>DIRIG. INGEGNERE STR.SEMPLICE</t>
  </si>
  <si>
    <t>DIRIGENTE PSICOLOGO PROF.ESPERTO</t>
  </si>
  <si>
    <t>DIRIGENTE ARCHITETTO</t>
  </si>
  <si>
    <t>Cognome</t>
  </si>
  <si>
    <t>Stipendio Tabellare</t>
  </si>
  <si>
    <t>Totale Generale</t>
  </si>
  <si>
    <t>Retribuzione Posizione Totale</t>
  </si>
  <si>
    <t>Altre Voci Fisse e continuative</t>
  </si>
  <si>
    <t>Rapporto di Lavoro</t>
  </si>
  <si>
    <t>Matr</t>
  </si>
  <si>
    <t>ACERBI FRANCESCO</t>
  </si>
  <si>
    <t>FARAGO' GIUSEPPE</t>
  </si>
  <si>
    <t>MESSINA GIUSEPPE</t>
  </si>
  <si>
    <t>INFORMATIVA AI SENSI DELL'ART. 21 DELLA LEGGE 18 Giugno 2009 N. 69</t>
  </si>
  <si>
    <t>Retribuzione lorda determinata su base annua derivante di CCNL vigenti</t>
  </si>
  <si>
    <t>(*) la retribuzione di risultato dei dirigenti, erogata annualmente a saldo, viene quantificata al termine dell'esercizio</t>
  </si>
  <si>
    <t>(**) gli importi annui sono soggetti alle seguenti ritenute:</t>
  </si>
  <si>
    <t>IRPEF</t>
  </si>
  <si>
    <t>con aliquota a scaglioni come segue:</t>
  </si>
  <si>
    <t>da € 55.001 a 75.000</t>
  </si>
  <si>
    <t>da € 28.000 a 55.000</t>
  </si>
  <si>
    <t>da € 15.000 a 28.000</t>
  </si>
  <si>
    <t>fino a € 15.000</t>
  </si>
  <si>
    <t>1. Nella voce stipendio tabellare è compresa anche l'indennità di vacanza contrattuale 2010/2012</t>
  </si>
  <si>
    <t>2. Nella voce fisse e continuative sono ricomprese</t>
  </si>
  <si>
    <t xml:space="preserve"> - Indennità specificità medica</t>
  </si>
  <si>
    <t xml:space="preserve"> - Indennità di rischio radiologico</t>
  </si>
  <si>
    <t xml:space="preserve"> - Ria stipendio</t>
  </si>
  <si>
    <t xml:space="preserve"> - Ria Medico Specialistica</t>
  </si>
  <si>
    <t xml:space="preserve"> - Ria Tempo Pieno</t>
  </si>
  <si>
    <t>PARLATO STEFANIA</t>
  </si>
  <si>
    <t>(*) Inoltre ai dirigenti spetta una quota annua di Risorse aggiuntive Regionali se previste</t>
  </si>
  <si>
    <t>CUCCARINI VALERIA</t>
  </si>
  <si>
    <t>TIRABOSCHI PIETRO</t>
  </si>
  <si>
    <t>DIRIGENTE MEDICO ECCELENZA PROF.LE</t>
  </si>
  <si>
    <t>MAGGI LORENZO</t>
  </si>
  <si>
    <t>GARBELLI RITA</t>
  </si>
  <si>
    <t>ANGHILERI ELENA</t>
  </si>
  <si>
    <t>BERSANO ANNA</t>
  </si>
  <si>
    <t>LISINI DANIELA</t>
  </si>
  <si>
    <t>NAVA SARA</t>
  </si>
  <si>
    <t xml:space="preserve"> - Indennità di esclusività</t>
  </si>
  <si>
    <t>SALSANO ETTORE</t>
  </si>
  <si>
    <t>DIRGENTE MEDICO</t>
  </si>
  <si>
    <t>MARCHETTI MARCELLO</t>
  </si>
  <si>
    <t>PINZI VALENTINA</t>
  </si>
  <si>
    <t>oltre € 75.000</t>
  </si>
  <si>
    <t>raggiungimento degli obiettivi assegnati. Tale dato verrà pubblicato appena disponibile</t>
  </si>
  <si>
    <t>BROGGI MORGAN ALDO</t>
  </si>
  <si>
    <t>ESPOSITO FEDERICA</t>
  </si>
  <si>
    <t>BETTAMIO VALENTINA</t>
  </si>
  <si>
    <t xml:space="preserve">di competenza (2014) sulla base delle disponibilità residue dei fondi della dirigenza ed in relazione al grado di </t>
  </si>
  <si>
    <t>FIORI ANNA MARIA</t>
  </si>
  <si>
    <t>MURABITO PAOLO</t>
  </si>
  <si>
    <t>ROSSI SEBASTIANO DAVIDE</t>
  </si>
  <si>
    <t>SALADINO ANDREA</t>
  </si>
  <si>
    <t>PERIN ALESSANDRO</t>
  </si>
  <si>
    <t>SCHIARITI MARCO PAOLO</t>
  </si>
  <si>
    <t>SOLARI ALESSANDRA</t>
  </si>
  <si>
    <t>SCILIO GIUSEPPINA</t>
  </si>
  <si>
    <t>PETILLO ALESSANDRO</t>
  </si>
  <si>
    <t>DIRIGENTE AMMINISTRATIVO</t>
  </si>
  <si>
    <t>SEVESO MIRELLA</t>
  </si>
  <si>
    <t>FURLANETTO MARIKA</t>
  </si>
  <si>
    <t>GONZI SILVIA</t>
  </si>
  <si>
    <t>MARUCCI GIANLUCA</t>
  </si>
  <si>
    <t>COMANDO IN USCITA C/O REGIONE LOMBARDIA Dal 01/01/2017</t>
  </si>
  <si>
    <t>RIZZO AMBRA</t>
  </si>
  <si>
    <t>BRAGHERIO CHIARA MARIA</t>
  </si>
  <si>
    <t>DALLA BELLA ELEONORA</t>
  </si>
  <si>
    <t>ESPOSITO SILVIA</t>
  </si>
  <si>
    <t>FRERI ELENA MARIA</t>
  </si>
  <si>
    <t>MATTEI LUCA</t>
  </si>
  <si>
    <t>DIRIGENTE FISICO PROF. ESPERTO</t>
  </si>
  <si>
    <t>DIRIGENTE FARMACISTA STRUTTURA SEMPILCE</t>
  </si>
  <si>
    <t>Aspettativa non retribuira incarico T.D.</t>
  </si>
  <si>
    <t>Aspettativa non retribuira motivi fam.</t>
  </si>
  <si>
    <t>CAROPPO PAOLA</t>
  </si>
  <si>
    <t>CAZZATO DANIELE</t>
  </si>
  <si>
    <t>DELEO FRANCESCO</t>
  </si>
  <si>
    <t>DE VIGILI GRAZIA</t>
  </si>
  <si>
    <t>GIOPPO ANDREA</t>
  </si>
  <si>
    <t>RAGONA FRANCESCA</t>
  </si>
  <si>
    <t>TORRI CLERICI VALENTINA</t>
  </si>
  <si>
    <t>SOLIVERI PAOLA</t>
  </si>
  <si>
    <t>Retribuzione  di Risultato Anno 2016</t>
  </si>
  <si>
    <t>DIRIGENTI IN SERVIZIO AL 31/03/2018</t>
  </si>
  <si>
    <t>GARAVAGLIA BARBARA MARIA</t>
  </si>
  <si>
    <r>
      <t>previdenza e assistenza</t>
    </r>
    <r>
      <rPr>
        <sz val="10"/>
        <color indexed="8"/>
        <rFont val="MS Sans Serif"/>
      </rPr>
      <t xml:space="preserve"> fino ad € 46.632,00 pari all'11,2% oltre tale cifra sono soggetti al 12,2% fino ad € 101.427,00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</si>
</sst>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MS Sans Serif"/>
    </font>
    <font>
      <sz val="10"/>
      <color indexed="8"/>
      <name val="Arial"/>
      <family val="2"/>
    </font>
    <font>
      <sz val="8"/>
      <name val="MS Sans Serif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12"/>
      <color indexed="8"/>
      <name val="Arial"/>
      <family val="2"/>
    </font>
    <font>
      <b/>
      <i/>
      <u/>
      <sz val="12"/>
      <color indexed="8"/>
      <name val="MS Sans Serif"/>
      <family val="2"/>
    </font>
    <font>
      <u/>
      <sz val="10"/>
      <color indexed="8"/>
      <name val="MS Sans Serif"/>
      <family val="2"/>
    </font>
    <font>
      <u/>
      <sz val="10"/>
      <color indexed="8"/>
      <name val="MS Sans Serif"/>
      <family val="2"/>
    </font>
    <font>
      <sz val="10"/>
      <color indexed="8"/>
      <name val="MS Sans Serif"/>
      <family val="2"/>
    </font>
    <font>
      <sz val="18"/>
      <color indexed="8"/>
      <name val="MS Sans Serif"/>
      <family val="2"/>
    </font>
    <font>
      <b/>
      <sz val="18"/>
      <color indexed="8"/>
      <name val="MS Sans Serif"/>
      <family val="2"/>
    </font>
    <font>
      <b/>
      <i/>
      <sz val="10"/>
      <color indexed="8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0" fillId="0" borderId="4" xfId="0" applyFont="1" applyBorder="1"/>
    <xf numFmtId="0" fontId="0" fillId="0" borderId="6" xfId="0" applyBorder="1"/>
    <xf numFmtId="0" fontId="0" fillId="0" borderId="0" xfId="0" applyFill="1" applyBorder="1"/>
    <xf numFmtId="0" fontId="11" fillId="0" borderId="4" xfId="0" applyFont="1" applyBorder="1"/>
    <xf numFmtId="9" fontId="11" fillId="0" borderId="4" xfId="0" applyNumberFormat="1" applyFont="1" applyBorder="1"/>
    <xf numFmtId="9" fontId="11" fillId="0" borderId="7" xfId="0" applyNumberFormat="1" applyFont="1" applyBorder="1"/>
    <xf numFmtId="0" fontId="0" fillId="0" borderId="8" xfId="0" applyFill="1" applyBorder="1"/>
    <xf numFmtId="0" fontId="9" fillId="0" borderId="0" xfId="0" applyFont="1"/>
    <xf numFmtId="4" fontId="3" fillId="0" borderId="0" xfId="2" applyNumberFormat="1" applyFont="1" applyFill="1" applyBorder="1" applyAlignment="1">
      <alignment horizontal="right" vertical="center" wrapText="1"/>
    </xf>
    <xf numFmtId="0" fontId="6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6" fillId="2" borderId="7" xfId="0" applyFont="1" applyFill="1" applyBorder="1"/>
    <xf numFmtId="0" fontId="0" fillId="2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4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8" fillId="0" borderId="9" xfId="2" applyFont="1" applyFill="1" applyBorder="1" applyAlignment="1">
      <alignment horizontal="right" vertical="center" wrapText="1"/>
    </xf>
    <xf numFmtId="0" fontId="8" fillId="0" borderId="10" xfId="2" applyFont="1" applyFill="1" applyBorder="1" applyAlignment="1">
      <alignment vertical="center" wrapText="1"/>
    </xf>
    <xf numFmtId="9" fontId="8" fillId="0" borderId="10" xfId="2" applyNumberFormat="1" applyFont="1" applyFill="1" applyBorder="1" applyAlignment="1">
      <alignment vertical="center" wrapText="1"/>
    </xf>
    <xf numFmtId="4" fontId="8" fillId="0" borderId="10" xfId="2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9" xfId="1" applyFont="1" applyFill="1" applyBorder="1" applyAlignment="1">
      <alignment horizontal="right"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9" fontId="8" fillId="0" borderId="10" xfId="2" applyNumberFormat="1" applyFont="1" applyFill="1" applyBorder="1" applyAlignment="1">
      <alignment horizontal="right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4" fontId="4" fillId="3" borderId="12" xfId="2" applyNumberFormat="1" applyFont="1" applyFill="1" applyBorder="1" applyAlignment="1">
      <alignment horizontal="center" vertical="center" wrapText="1"/>
    </xf>
    <xf numFmtId="4" fontId="4" fillId="3" borderId="13" xfId="2" applyNumberFormat="1" applyFont="1" applyFill="1" applyBorder="1" applyAlignment="1">
      <alignment horizontal="center" vertical="center" wrapText="1"/>
    </xf>
    <xf numFmtId="4" fontId="4" fillId="3" borderId="14" xfId="2" applyNumberFormat="1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right" vertical="center" wrapText="1"/>
    </xf>
    <xf numFmtId="0" fontId="8" fillId="0" borderId="16" xfId="2" applyFont="1" applyFill="1" applyBorder="1" applyAlignment="1">
      <alignment vertical="center" wrapText="1"/>
    </xf>
    <xf numFmtId="9" fontId="8" fillId="0" borderId="16" xfId="2" applyNumberFormat="1" applyFont="1" applyFill="1" applyBorder="1" applyAlignment="1">
      <alignment vertical="center" wrapText="1"/>
    </xf>
    <xf numFmtId="4" fontId="8" fillId="0" borderId="16" xfId="2" applyNumberFormat="1" applyFont="1" applyFill="1" applyBorder="1" applyAlignment="1">
      <alignment horizontal="right" vertical="center" wrapText="1"/>
    </xf>
    <xf numFmtId="9" fontId="8" fillId="0" borderId="10" xfId="1" applyNumberFormat="1" applyFont="1" applyFill="1" applyBorder="1" applyAlignment="1">
      <alignment vertical="center" wrapText="1"/>
    </xf>
    <xf numFmtId="4" fontId="0" fillId="0" borderId="0" xfId="0" applyNumberFormat="1" applyAlignment="1">
      <alignment horizontal="center"/>
    </xf>
    <xf numFmtId="0" fontId="3" fillId="0" borderId="10" xfId="2" applyFont="1" applyFill="1" applyBorder="1" applyAlignment="1">
      <alignment vertical="center" wrapText="1"/>
    </xf>
    <xf numFmtId="0" fontId="0" fillId="4" borderId="17" xfId="0" applyFill="1" applyBorder="1"/>
    <xf numFmtId="0" fontId="8" fillId="0" borderId="18" xfId="2" applyFont="1" applyFill="1" applyBorder="1" applyAlignment="1">
      <alignment vertical="center" wrapText="1"/>
    </xf>
    <xf numFmtId="0" fontId="8" fillId="0" borderId="19" xfId="2" applyFont="1" applyFill="1" applyBorder="1" applyAlignment="1">
      <alignment horizontal="right" vertical="center" wrapText="1"/>
    </xf>
    <xf numFmtId="0" fontId="8" fillId="0" borderId="20" xfId="2" applyFont="1" applyFill="1" applyBorder="1" applyAlignment="1">
      <alignment horizontal="right" vertical="center" wrapText="1"/>
    </xf>
    <xf numFmtId="0" fontId="8" fillId="4" borderId="17" xfId="2" applyFont="1" applyFill="1" applyBorder="1" applyAlignment="1">
      <alignment horizontal="right" vertical="center" wrapText="1"/>
    </xf>
    <xf numFmtId="4" fontId="5" fillId="0" borderId="21" xfId="2" applyNumberFormat="1" applyFont="1" applyFill="1" applyBorder="1" applyAlignment="1">
      <alignment horizontal="right" vertical="center" wrapText="1"/>
    </xf>
    <xf numFmtId="4" fontId="5" fillId="0" borderId="22" xfId="2" applyNumberFormat="1" applyFont="1" applyFill="1" applyBorder="1" applyAlignment="1">
      <alignment horizontal="right" vertical="center" wrapText="1"/>
    </xf>
    <xf numFmtId="0" fontId="8" fillId="0" borderId="23" xfId="2" applyFont="1" applyFill="1" applyBorder="1" applyAlignment="1">
      <alignment horizontal="right" vertical="center" wrapText="1"/>
    </xf>
    <xf numFmtId="0" fontId="8" fillId="0" borderId="24" xfId="2" applyFont="1" applyFill="1" applyBorder="1" applyAlignment="1">
      <alignment vertical="center" wrapText="1"/>
    </xf>
    <xf numFmtId="9" fontId="8" fillId="0" borderId="24" xfId="2" applyNumberFormat="1" applyFont="1" applyFill="1" applyBorder="1" applyAlignment="1">
      <alignment vertical="center" wrapText="1"/>
    </xf>
    <xf numFmtId="4" fontId="8" fillId="0" borderId="24" xfId="2" applyNumberFormat="1" applyFont="1" applyFill="1" applyBorder="1" applyAlignment="1">
      <alignment horizontal="right" vertical="center" wrapText="1"/>
    </xf>
    <xf numFmtId="4" fontId="5" fillId="0" borderId="25" xfId="2" applyNumberFormat="1" applyFont="1" applyFill="1" applyBorder="1" applyAlignment="1">
      <alignment horizontal="right" vertical="center" wrapText="1"/>
    </xf>
    <xf numFmtId="4" fontId="3" fillId="0" borderId="10" xfId="2" applyNumberFormat="1" applyFont="1" applyFill="1" applyBorder="1" applyAlignment="1">
      <alignment horizontal="right" vertical="center" wrapText="1"/>
    </xf>
    <xf numFmtId="0" fontId="3" fillId="0" borderId="9" xfId="2" applyFont="1" applyFill="1" applyBorder="1" applyAlignment="1">
      <alignment horizontal="right" vertical="center" wrapText="1"/>
    </xf>
    <xf numFmtId="0" fontId="3" fillId="0" borderId="9" xfId="1" applyFont="1" applyFill="1" applyBorder="1" applyAlignment="1">
      <alignment horizontal="right" vertical="center" wrapText="1"/>
    </xf>
    <xf numFmtId="0" fontId="3" fillId="0" borderId="10" xfId="1" applyFont="1" applyFill="1" applyBorder="1" applyAlignment="1">
      <alignment vertical="center" wrapText="1"/>
    </xf>
    <xf numFmtId="0" fontId="5" fillId="0" borderId="10" xfId="2" applyFont="1" applyFill="1" applyBorder="1" applyAlignment="1">
      <alignment vertical="center" wrapText="1"/>
    </xf>
    <xf numFmtId="4" fontId="8" fillId="0" borderId="10" xfId="2" applyNumberFormat="1" applyFont="1" applyFill="1" applyBorder="1" applyAlignment="1">
      <alignment horizontal="center" vertical="center" wrapText="1"/>
    </xf>
    <xf numFmtId="4" fontId="8" fillId="0" borderId="16" xfId="2" applyNumberFormat="1" applyFont="1" applyFill="1" applyBorder="1" applyAlignment="1">
      <alignment horizontal="center" vertical="center" wrapText="1"/>
    </xf>
    <xf numFmtId="4" fontId="8" fillId="0" borderId="24" xfId="2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" fontId="13" fillId="0" borderId="0" xfId="0" applyNumberFormat="1" applyFont="1"/>
    <xf numFmtId="0" fontId="15" fillId="0" borderId="0" xfId="0" applyFont="1"/>
    <xf numFmtId="4" fontId="4" fillId="5" borderId="26" xfId="2" applyNumberFormat="1" applyFont="1" applyFill="1" applyBorder="1" applyAlignment="1">
      <alignment horizontal="center" vertical="center" wrapText="1"/>
    </xf>
    <xf numFmtId="4" fontId="4" fillId="5" borderId="27" xfId="2" applyNumberFormat="1" applyFont="1" applyFill="1" applyBorder="1" applyAlignment="1">
      <alignment horizontal="center" vertical="center" wrapText="1"/>
    </xf>
    <xf numFmtId="4" fontId="4" fillId="5" borderId="28" xfId="2" applyNumberFormat="1" applyFont="1" applyFill="1" applyBorder="1" applyAlignment="1">
      <alignment horizontal="center" vertical="center" wrapText="1"/>
    </xf>
    <xf numFmtId="4" fontId="5" fillId="0" borderId="29" xfId="2" applyNumberFormat="1" applyFont="1" applyFill="1" applyBorder="1" applyAlignment="1">
      <alignment horizontal="center" vertical="center" wrapText="1"/>
    </xf>
    <xf numFmtId="4" fontId="5" fillId="0" borderId="30" xfId="2" applyNumberFormat="1" applyFont="1" applyFill="1" applyBorder="1" applyAlignment="1">
      <alignment horizontal="center" vertical="center" wrapText="1"/>
    </xf>
    <xf numFmtId="4" fontId="5" fillId="0" borderId="18" xfId="2" applyNumberFormat="1" applyFont="1" applyFill="1" applyBorder="1" applyAlignment="1">
      <alignment horizontal="center" vertical="center" wrapText="1"/>
    </xf>
  </cellXfs>
  <cellStyles count="3">
    <cellStyle name="Normale" xfId="0" builtinId="0"/>
    <cellStyle name="Normale_da acces" xfId="1"/>
    <cellStyle name="Normale_da acces totali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7"/>
  <sheetViews>
    <sheetView tabSelected="1" topLeftCell="A85" workbookViewId="0">
      <selection activeCell="F37" sqref="F37"/>
    </sheetView>
  </sheetViews>
  <sheetFormatPr defaultRowHeight="23.25" x14ac:dyDescent="0.35"/>
  <cols>
    <col min="1" max="1" width="7.7109375" bestFit="1" customWidth="1"/>
    <col min="2" max="2" width="42" customWidth="1"/>
    <col min="3" max="3" width="58.28515625" bestFit="1" customWidth="1"/>
    <col min="4" max="4" width="9.5703125" bestFit="1" customWidth="1"/>
    <col min="5" max="7" width="14.7109375" style="1" customWidth="1"/>
    <col min="8" max="8" width="12.5703125" style="50" bestFit="1" customWidth="1"/>
    <col min="9" max="9" width="11.42578125" style="2" bestFit="1" customWidth="1"/>
    <col min="10" max="10" width="9.85546875" style="72" bestFit="1" customWidth="1"/>
  </cols>
  <sheetData>
    <row r="1" spans="1:5" ht="14.25" customHeight="1" x14ac:dyDescent="0.35">
      <c r="A1" s="18" t="s">
        <v>121</v>
      </c>
      <c r="B1" s="19"/>
      <c r="C1" s="20"/>
    </row>
    <row r="2" spans="1:5" ht="16.5" customHeight="1" thickBot="1" x14ac:dyDescent="0.4">
      <c r="A2" s="21" t="s">
        <v>122</v>
      </c>
      <c r="B2" s="22"/>
      <c r="C2" s="23"/>
    </row>
    <row r="3" spans="1:5" ht="24" thickBot="1" x14ac:dyDescent="0.4"/>
    <row r="4" spans="1:5" x14ac:dyDescent="0.35">
      <c r="A4" s="3" t="s">
        <v>123</v>
      </c>
      <c r="B4" s="4"/>
      <c r="C4" s="5"/>
    </row>
    <row r="5" spans="1:5" x14ac:dyDescent="0.35">
      <c r="A5" s="6" t="s">
        <v>159</v>
      </c>
      <c r="B5" s="7"/>
      <c r="C5" s="8"/>
    </row>
    <row r="6" spans="1:5" x14ac:dyDescent="0.35">
      <c r="A6" s="6" t="s">
        <v>155</v>
      </c>
      <c r="B6" s="7"/>
      <c r="C6" s="8"/>
    </row>
    <row r="7" spans="1:5" x14ac:dyDescent="0.35">
      <c r="A7" s="6" t="s">
        <v>139</v>
      </c>
      <c r="B7" s="7"/>
      <c r="C7" s="8"/>
    </row>
    <row r="8" spans="1:5" x14ac:dyDescent="0.35">
      <c r="A8" s="6" t="s">
        <v>124</v>
      </c>
      <c r="B8" s="7"/>
      <c r="C8" s="8"/>
    </row>
    <row r="9" spans="1:5" x14ac:dyDescent="0.35">
      <c r="A9" s="9" t="s">
        <v>196</v>
      </c>
      <c r="B9" s="7"/>
      <c r="C9" s="8"/>
    </row>
    <row r="10" spans="1:5" x14ac:dyDescent="0.35">
      <c r="A10" s="12" t="s">
        <v>125</v>
      </c>
      <c r="B10" s="7" t="s">
        <v>126</v>
      </c>
      <c r="C10" s="8"/>
    </row>
    <row r="11" spans="1:5" x14ac:dyDescent="0.35">
      <c r="A11" s="13">
        <v>0.23</v>
      </c>
      <c r="B11" s="7" t="s">
        <v>130</v>
      </c>
      <c r="C11" s="8"/>
    </row>
    <row r="12" spans="1:5" x14ac:dyDescent="0.35">
      <c r="A12" s="13">
        <v>0.27</v>
      </c>
      <c r="B12" s="7" t="s">
        <v>129</v>
      </c>
      <c r="C12" s="8"/>
    </row>
    <row r="13" spans="1:5" x14ac:dyDescent="0.35">
      <c r="A13" s="13">
        <v>0.38</v>
      </c>
      <c r="B13" s="11" t="s">
        <v>128</v>
      </c>
      <c r="C13" s="8"/>
      <c r="E13" s="17"/>
    </row>
    <row r="14" spans="1:5" x14ac:dyDescent="0.35">
      <c r="A14" s="13">
        <v>0.41</v>
      </c>
      <c r="B14" s="11" t="s">
        <v>127</v>
      </c>
      <c r="C14" s="8"/>
    </row>
    <row r="15" spans="1:5" ht="24" thickBot="1" x14ac:dyDescent="0.4">
      <c r="A15" s="14">
        <v>0.43</v>
      </c>
      <c r="B15" s="15" t="s">
        <v>154</v>
      </c>
      <c r="C15" s="10"/>
    </row>
    <row r="19" spans="1:10" ht="18" customHeight="1" x14ac:dyDescent="0.35">
      <c r="A19" s="16" t="s">
        <v>194</v>
      </c>
      <c r="B19" s="76"/>
    </row>
    <row r="20" spans="1:10" ht="24" thickBot="1" x14ac:dyDescent="0.4"/>
    <row r="21" spans="1:10" ht="39" thickBot="1" x14ac:dyDescent="0.4">
      <c r="A21" s="40" t="s">
        <v>117</v>
      </c>
      <c r="B21" s="41" t="s">
        <v>111</v>
      </c>
      <c r="C21" s="41" t="s">
        <v>92</v>
      </c>
      <c r="D21" s="41" t="s">
        <v>116</v>
      </c>
      <c r="E21" s="42" t="s">
        <v>112</v>
      </c>
      <c r="F21" s="42" t="s">
        <v>114</v>
      </c>
      <c r="G21" s="42" t="s">
        <v>115</v>
      </c>
      <c r="H21" s="43" t="s">
        <v>193</v>
      </c>
      <c r="I21" s="44" t="s">
        <v>113</v>
      </c>
    </row>
    <row r="22" spans="1:10" s="33" customFormat="1" ht="18" customHeight="1" x14ac:dyDescent="0.2">
      <c r="A22" s="45">
        <v>50412</v>
      </c>
      <c r="B22" s="46" t="s">
        <v>118</v>
      </c>
      <c r="C22" s="46" t="s">
        <v>96</v>
      </c>
      <c r="D22" s="47">
        <v>1</v>
      </c>
      <c r="E22" s="48">
        <v>43625.66</v>
      </c>
      <c r="F22" s="48">
        <v>0</v>
      </c>
      <c r="G22" s="48">
        <f>10911.55+(588.37*13)</f>
        <v>18560.36</v>
      </c>
      <c r="H22" s="70">
        <v>1962.89</v>
      </c>
      <c r="I22" s="57">
        <f>SUM(E22:H22)</f>
        <v>64148.91</v>
      </c>
      <c r="J22" s="73"/>
    </row>
    <row r="23" spans="1:10" s="34" customFormat="1" ht="18" customHeight="1" x14ac:dyDescent="0.2">
      <c r="A23" s="29">
        <v>1134</v>
      </c>
      <c r="B23" s="30" t="s">
        <v>68</v>
      </c>
      <c r="C23" s="30" t="s">
        <v>109</v>
      </c>
      <c r="D23" s="31">
        <v>1</v>
      </c>
      <c r="E23" s="32">
        <v>43625.66</v>
      </c>
      <c r="F23" s="32">
        <f>303.03+(333.87*13)</f>
        <v>4643.34</v>
      </c>
      <c r="G23" s="32">
        <v>5670.6</v>
      </c>
      <c r="H23" s="69">
        <v>475.39</v>
      </c>
      <c r="I23" s="58">
        <f t="shared" ref="I23:I90" si="0">SUM(E23:H23)</f>
        <v>54414.99</v>
      </c>
      <c r="J23" s="73"/>
    </row>
    <row r="24" spans="1:10" s="34" customFormat="1" ht="18" customHeight="1" x14ac:dyDescent="0.2">
      <c r="A24" s="29">
        <v>1597</v>
      </c>
      <c r="B24" s="30" t="s">
        <v>69</v>
      </c>
      <c r="C24" s="30" t="s">
        <v>94</v>
      </c>
      <c r="D24" s="31">
        <v>1</v>
      </c>
      <c r="E24" s="32">
        <v>43625.66</v>
      </c>
      <c r="F24" s="32">
        <f>8134.36+120.12</f>
        <v>8254.48</v>
      </c>
      <c r="G24" s="32">
        <v>18434.13</v>
      </c>
      <c r="H24" s="69">
        <v>751.08</v>
      </c>
      <c r="I24" s="58">
        <f t="shared" si="0"/>
        <v>71065.350000000006</v>
      </c>
      <c r="J24" s="73"/>
    </row>
    <row r="25" spans="1:10" s="34" customFormat="1" ht="18" customHeight="1" x14ac:dyDescent="0.2">
      <c r="A25" s="35">
        <v>50486</v>
      </c>
      <c r="B25" s="36" t="s">
        <v>145</v>
      </c>
      <c r="C25" s="37" t="s">
        <v>96</v>
      </c>
      <c r="D25" s="31">
        <v>1</v>
      </c>
      <c r="E25" s="32">
        <v>43625.66</v>
      </c>
      <c r="F25" s="32">
        <v>0</v>
      </c>
      <c r="G25" s="32">
        <v>10911.55</v>
      </c>
      <c r="H25" s="69">
        <v>1653.13</v>
      </c>
      <c r="I25" s="58">
        <f t="shared" si="0"/>
        <v>56190.340000000004</v>
      </c>
      <c r="J25" s="73"/>
    </row>
    <row r="26" spans="1:10" s="33" customFormat="1" ht="18" customHeight="1" x14ac:dyDescent="0.2">
      <c r="A26" s="29">
        <v>1456</v>
      </c>
      <c r="B26" s="30" t="s">
        <v>0</v>
      </c>
      <c r="C26" s="30" t="s">
        <v>95</v>
      </c>
      <c r="D26" s="31">
        <v>1</v>
      </c>
      <c r="E26" s="32">
        <v>43625.66</v>
      </c>
      <c r="F26" s="32">
        <f>9555.65+313.82</f>
        <v>9869.4699999999993</v>
      </c>
      <c r="G26" s="32">
        <v>25424.62</v>
      </c>
      <c r="H26" s="69">
        <v>3307.38</v>
      </c>
      <c r="I26" s="58">
        <f t="shared" si="0"/>
        <v>82227.13</v>
      </c>
      <c r="J26" s="73"/>
    </row>
    <row r="27" spans="1:10" s="33" customFormat="1" ht="18" customHeight="1" x14ac:dyDescent="0.2">
      <c r="A27" s="29">
        <v>1568</v>
      </c>
      <c r="B27" s="30" t="s">
        <v>70</v>
      </c>
      <c r="C27" s="30" t="s">
        <v>94</v>
      </c>
      <c r="D27" s="31">
        <v>1</v>
      </c>
      <c r="E27" s="32">
        <v>43625.66</v>
      </c>
      <c r="F27" s="32">
        <f>8134.36+120.12</f>
        <v>8254.48</v>
      </c>
      <c r="G27" s="32">
        <v>18572.060000000001</v>
      </c>
      <c r="H27" s="69">
        <v>732.19</v>
      </c>
      <c r="I27" s="58">
        <f t="shared" si="0"/>
        <v>71184.39</v>
      </c>
      <c r="J27" s="73"/>
    </row>
    <row r="28" spans="1:10" s="33" customFormat="1" ht="18" customHeight="1" x14ac:dyDescent="0.2">
      <c r="A28" s="29">
        <v>2387</v>
      </c>
      <c r="B28" s="30" t="s">
        <v>1</v>
      </c>
      <c r="C28" s="30" t="s">
        <v>100</v>
      </c>
      <c r="D28" s="31">
        <v>1</v>
      </c>
      <c r="E28" s="32">
        <v>43625.66</v>
      </c>
      <c r="F28" s="32">
        <v>3608.28</v>
      </c>
      <c r="G28" s="32">
        <v>18560.36</v>
      </c>
      <c r="H28" s="69">
        <v>2354.4899999999998</v>
      </c>
      <c r="I28" s="58">
        <f t="shared" si="0"/>
        <v>68148.790000000008</v>
      </c>
      <c r="J28" s="73"/>
    </row>
    <row r="29" spans="1:10" s="33" customFormat="1" ht="18" customHeight="1" x14ac:dyDescent="0.2">
      <c r="A29" s="29">
        <v>1048</v>
      </c>
      <c r="B29" s="30" t="s">
        <v>2</v>
      </c>
      <c r="C29" s="30" t="s">
        <v>97</v>
      </c>
      <c r="D29" s="31">
        <v>1</v>
      </c>
      <c r="E29" s="32">
        <v>43625.66</v>
      </c>
      <c r="F29" s="32">
        <v>4830.54</v>
      </c>
      <c r="G29" s="32">
        <v>30765.279999999999</v>
      </c>
      <c r="H29" s="69">
        <v>3127.7</v>
      </c>
      <c r="I29" s="58">
        <f t="shared" si="0"/>
        <v>82349.180000000008</v>
      </c>
      <c r="J29" s="73"/>
    </row>
    <row r="30" spans="1:10" s="33" customFormat="1" ht="18" customHeight="1" x14ac:dyDescent="0.2">
      <c r="A30" s="29">
        <v>2306</v>
      </c>
      <c r="B30" s="30" t="s">
        <v>3</v>
      </c>
      <c r="C30" s="30" t="s">
        <v>100</v>
      </c>
      <c r="D30" s="31">
        <v>1</v>
      </c>
      <c r="E30" s="32">
        <v>43625.66</v>
      </c>
      <c r="F30" s="32">
        <v>3608.28</v>
      </c>
      <c r="G30" s="32">
        <f>10911.55+(588.37*13)</f>
        <v>18560.36</v>
      </c>
      <c r="H30" s="69">
        <v>1969.91</v>
      </c>
      <c r="I30" s="58">
        <f t="shared" si="0"/>
        <v>67764.210000000006</v>
      </c>
      <c r="J30" s="73"/>
    </row>
    <row r="31" spans="1:10" s="33" customFormat="1" ht="18" customHeight="1" x14ac:dyDescent="0.2">
      <c r="A31" s="29">
        <v>1316</v>
      </c>
      <c r="B31" s="30" t="s">
        <v>4</v>
      </c>
      <c r="C31" s="30" t="s">
        <v>95</v>
      </c>
      <c r="D31" s="31">
        <v>1</v>
      </c>
      <c r="E31" s="32">
        <v>43625.66</v>
      </c>
      <c r="F31" s="32">
        <f>9617.4+252.07</f>
        <v>9869.4699999999993</v>
      </c>
      <c r="G31" s="32">
        <v>33785.96</v>
      </c>
      <c r="H31" s="69">
        <v>3397.15</v>
      </c>
      <c r="I31" s="58">
        <f t="shared" si="0"/>
        <v>90678.239999999991</v>
      </c>
      <c r="J31" s="73"/>
    </row>
    <row r="32" spans="1:10" s="33" customFormat="1" ht="18" customHeight="1" x14ac:dyDescent="0.2">
      <c r="A32" s="29">
        <v>1806</v>
      </c>
      <c r="B32" s="30" t="s">
        <v>71</v>
      </c>
      <c r="C32" s="30" t="s">
        <v>106</v>
      </c>
      <c r="D32" s="31">
        <v>1</v>
      </c>
      <c r="E32" s="32">
        <v>43625.66</v>
      </c>
      <c r="F32" s="32">
        <f>303.03+4954.3</f>
        <v>5257.33</v>
      </c>
      <c r="G32" s="32">
        <v>5670.6</v>
      </c>
      <c r="H32" s="69">
        <v>667.62</v>
      </c>
      <c r="I32" s="58">
        <f t="shared" si="0"/>
        <v>55221.210000000006</v>
      </c>
      <c r="J32" s="73"/>
    </row>
    <row r="33" spans="1:10" s="33" customFormat="1" ht="18" customHeight="1" x14ac:dyDescent="0.2">
      <c r="A33" s="35">
        <v>2515</v>
      </c>
      <c r="B33" s="36" t="s">
        <v>146</v>
      </c>
      <c r="C33" s="37" t="s">
        <v>96</v>
      </c>
      <c r="D33" s="31">
        <v>1</v>
      </c>
      <c r="E33" s="32">
        <v>43625.66</v>
      </c>
      <c r="F33" s="32">
        <v>0</v>
      </c>
      <c r="G33" s="32">
        <v>10911.55</v>
      </c>
      <c r="H33" s="69">
        <v>1791.64</v>
      </c>
      <c r="I33" s="58">
        <f t="shared" si="0"/>
        <v>56328.850000000006</v>
      </c>
      <c r="J33" s="73"/>
    </row>
    <row r="34" spans="1:10" s="33" customFormat="1" ht="18" customHeight="1" x14ac:dyDescent="0.2">
      <c r="A34" s="35">
        <v>2598</v>
      </c>
      <c r="B34" s="36" t="s">
        <v>158</v>
      </c>
      <c r="C34" s="51" t="s">
        <v>95</v>
      </c>
      <c r="D34" s="31">
        <v>1</v>
      </c>
      <c r="E34" s="32">
        <v>43625.66</v>
      </c>
      <c r="F34" s="32">
        <f>6906.9+2962.57</f>
        <v>9869.4699999999993</v>
      </c>
      <c r="G34" s="32">
        <f>18560.36</f>
        <v>18560.36</v>
      </c>
      <c r="H34" s="69">
        <v>2344.41</v>
      </c>
      <c r="I34" s="58">
        <f t="shared" si="0"/>
        <v>74399.900000000009</v>
      </c>
      <c r="J34" s="73"/>
    </row>
    <row r="35" spans="1:10" s="33" customFormat="1" ht="18" customHeight="1" x14ac:dyDescent="0.2">
      <c r="A35" s="65">
        <v>1420</v>
      </c>
      <c r="B35" s="51" t="s">
        <v>5</v>
      </c>
      <c r="C35" s="30" t="s">
        <v>97</v>
      </c>
      <c r="D35" s="31">
        <v>1</v>
      </c>
      <c r="E35" s="32">
        <v>43625.66</v>
      </c>
      <c r="F35" s="32">
        <f>4768.79+61.75</f>
        <v>4830.54</v>
      </c>
      <c r="G35" s="32">
        <v>25792.65</v>
      </c>
      <c r="H35" s="69">
        <v>2885.54</v>
      </c>
      <c r="I35" s="58">
        <f t="shared" si="0"/>
        <v>77134.39</v>
      </c>
      <c r="J35" s="73"/>
    </row>
    <row r="36" spans="1:10" s="33" customFormat="1" ht="18" customHeight="1" x14ac:dyDescent="0.2">
      <c r="A36" s="65">
        <v>1800</v>
      </c>
      <c r="B36" s="51" t="s">
        <v>6</v>
      </c>
      <c r="C36" s="30" t="s">
        <v>97</v>
      </c>
      <c r="D36" s="31">
        <v>1</v>
      </c>
      <c r="E36" s="32">
        <v>43625.66</v>
      </c>
      <c r="F36" s="32">
        <v>4830.54</v>
      </c>
      <c r="G36" s="32">
        <v>26768.75</v>
      </c>
      <c r="H36" s="69">
        <v>3208.42</v>
      </c>
      <c r="I36" s="58">
        <f t="shared" si="0"/>
        <v>78433.37000000001</v>
      </c>
      <c r="J36" s="73"/>
    </row>
    <row r="37" spans="1:10" s="33" customFormat="1" ht="18" customHeight="1" x14ac:dyDescent="0.2">
      <c r="A37" s="65">
        <v>2274</v>
      </c>
      <c r="B37" s="51" t="s">
        <v>7</v>
      </c>
      <c r="C37" s="30" t="s">
        <v>100</v>
      </c>
      <c r="D37" s="31">
        <v>1</v>
      </c>
      <c r="E37" s="32">
        <v>43625.66</v>
      </c>
      <c r="F37" s="32">
        <v>3608.28</v>
      </c>
      <c r="G37" s="32">
        <v>18560.36</v>
      </c>
      <c r="H37" s="69">
        <v>2329.13</v>
      </c>
      <c r="I37" s="58">
        <f t="shared" si="0"/>
        <v>68123.430000000008</v>
      </c>
      <c r="J37" s="73"/>
    </row>
    <row r="38" spans="1:10" s="33" customFormat="1" ht="18" customHeight="1" x14ac:dyDescent="0.2">
      <c r="A38" s="65">
        <v>50370</v>
      </c>
      <c r="B38" s="51" t="s">
        <v>8</v>
      </c>
      <c r="C38" s="30" t="s">
        <v>100</v>
      </c>
      <c r="D38" s="31">
        <v>1</v>
      </c>
      <c r="E38" s="32">
        <v>43625.66</v>
      </c>
      <c r="F38" s="32">
        <v>3608.28</v>
      </c>
      <c r="G38" s="32">
        <v>18560.36</v>
      </c>
      <c r="H38" s="69">
        <v>1909.48</v>
      </c>
      <c r="I38" s="58">
        <f t="shared" si="0"/>
        <v>67703.78</v>
      </c>
      <c r="J38" s="73"/>
    </row>
    <row r="39" spans="1:10" s="33" customFormat="1" ht="18" customHeight="1" x14ac:dyDescent="0.2">
      <c r="A39" s="65">
        <v>2700</v>
      </c>
      <c r="B39" s="51" t="s">
        <v>176</v>
      </c>
      <c r="C39" s="30" t="s">
        <v>96</v>
      </c>
      <c r="D39" s="31">
        <v>1</v>
      </c>
      <c r="E39" s="32">
        <v>43625.66</v>
      </c>
      <c r="F39" s="32">
        <v>0</v>
      </c>
      <c r="G39" s="32">
        <v>10911.55</v>
      </c>
      <c r="H39" s="69">
        <v>0</v>
      </c>
      <c r="I39" s="58">
        <f t="shared" si="0"/>
        <v>54537.210000000006</v>
      </c>
      <c r="J39" s="73"/>
    </row>
    <row r="40" spans="1:10" s="33" customFormat="1" ht="18" customHeight="1" x14ac:dyDescent="0.2">
      <c r="A40" s="65">
        <v>1198</v>
      </c>
      <c r="B40" s="51" t="s">
        <v>9</v>
      </c>
      <c r="C40" s="30" t="s">
        <v>99</v>
      </c>
      <c r="D40" s="31">
        <v>1</v>
      </c>
      <c r="E40" s="32">
        <v>43625.66</v>
      </c>
      <c r="F40" s="32">
        <v>4830.54</v>
      </c>
      <c r="G40" s="32">
        <v>29797.17</v>
      </c>
      <c r="H40" s="69">
        <v>2885.42</v>
      </c>
      <c r="I40" s="58">
        <f t="shared" si="0"/>
        <v>81138.789999999994</v>
      </c>
      <c r="J40" s="73"/>
    </row>
    <row r="41" spans="1:10" s="33" customFormat="1" ht="18" customHeight="1" x14ac:dyDescent="0.2">
      <c r="A41" s="65">
        <v>9106</v>
      </c>
      <c r="B41" s="51" t="s">
        <v>156</v>
      </c>
      <c r="C41" s="30" t="s">
        <v>96</v>
      </c>
      <c r="D41" s="31">
        <v>1</v>
      </c>
      <c r="E41" s="32">
        <v>43625.66</v>
      </c>
      <c r="F41" s="32">
        <v>0</v>
      </c>
      <c r="G41" s="32">
        <v>10911.55</v>
      </c>
      <c r="H41" s="69">
        <v>2019.12</v>
      </c>
      <c r="I41" s="58">
        <f t="shared" si="0"/>
        <v>56556.330000000009</v>
      </c>
      <c r="J41" s="73"/>
    </row>
    <row r="42" spans="1:10" s="33" customFormat="1" ht="18" customHeight="1" x14ac:dyDescent="0.2">
      <c r="A42" s="65">
        <v>50017</v>
      </c>
      <c r="B42" s="51" t="s">
        <v>72</v>
      </c>
      <c r="C42" s="30" t="s">
        <v>93</v>
      </c>
      <c r="D42" s="31">
        <v>0.7</v>
      </c>
      <c r="E42" s="32">
        <f>30537.962+0.08</f>
        <v>30538.042000000001</v>
      </c>
      <c r="F42" s="32">
        <f>212.16+3038.23</f>
        <v>3250.39</v>
      </c>
      <c r="G42" s="32">
        <v>5670.6</v>
      </c>
      <c r="H42" s="69">
        <v>389.65</v>
      </c>
      <c r="I42" s="58">
        <f t="shared" si="0"/>
        <v>39848.682000000001</v>
      </c>
      <c r="J42" s="73"/>
    </row>
    <row r="43" spans="1:10" s="33" customFormat="1" ht="18" customHeight="1" x14ac:dyDescent="0.2">
      <c r="A43" s="65">
        <v>2075</v>
      </c>
      <c r="B43" s="51" t="s">
        <v>10</v>
      </c>
      <c r="C43" s="30" t="s">
        <v>100</v>
      </c>
      <c r="D43" s="31">
        <v>1</v>
      </c>
      <c r="E43" s="32">
        <v>43625.66</v>
      </c>
      <c r="F43" s="32">
        <v>3608.28</v>
      </c>
      <c r="G43" s="32">
        <f>18560.36+3689.66</f>
        <v>22250.02</v>
      </c>
      <c r="H43" s="69">
        <v>2453.5</v>
      </c>
      <c r="I43" s="58">
        <f t="shared" si="0"/>
        <v>71937.460000000006</v>
      </c>
      <c r="J43" s="73"/>
    </row>
    <row r="44" spans="1:10" s="33" customFormat="1" ht="18" customHeight="1" x14ac:dyDescent="0.2">
      <c r="A44" s="65">
        <v>50183</v>
      </c>
      <c r="B44" s="51" t="s">
        <v>11</v>
      </c>
      <c r="C44" s="30" t="s">
        <v>96</v>
      </c>
      <c r="D44" s="31">
        <v>1</v>
      </c>
      <c r="E44" s="32">
        <v>43625.66</v>
      </c>
      <c r="F44" s="32">
        <v>3608.28</v>
      </c>
      <c r="G44" s="32">
        <v>18560.36</v>
      </c>
      <c r="H44" s="69">
        <v>2329.13</v>
      </c>
      <c r="I44" s="58">
        <f t="shared" si="0"/>
        <v>68123.430000000008</v>
      </c>
      <c r="J44" s="73"/>
    </row>
    <row r="45" spans="1:10" s="33" customFormat="1" ht="18" customHeight="1" x14ac:dyDescent="0.2">
      <c r="A45" s="65">
        <v>50599</v>
      </c>
      <c r="B45" s="51" t="s">
        <v>185</v>
      </c>
      <c r="C45" s="30" t="s">
        <v>96</v>
      </c>
      <c r="D45" s="31">
        <v>1</v>
      </c>
      <c r="E45" s="32">
        <v>43625.66</v>
      </c>
      <c r="F45" s="32">
        <v>0</v>
      </c>
      <c r="G45" s="32">
        <v>10911.55</v>
      </c>
      <c r="H45" s="69">
        <v>0</v>
      </c>
      <c r="I45" s="58">
        <f>SUM(E45:H45)</f>
        <v>54537.210000000006</v>
      </c>
      <c r="J45" s="73"/>
    </row>
    <row r="46" spans="1:10" s="33" customFormat="1" ht="18" customHeight="1" x14ac:dyDescent="0.2">
      <c r="A46" s="65">
        <v>2275</v>
      </c>
      <c r="B46" s="51" t="s">
        <v>12</v>
      </c>
      <c r="C46" s="30" t="s">
        <v>99</v>
      </c>
      <c r="D46" s="31">
        <v>1</v>
      </c>
      <c r="E46" s="32">
        <v>43625.66</v>
      </c>
      <c r="F46" s="32">
        <v>4830.54</v>
      </c>
      <c r="G46" s="32">
        <v>25152.400000000001</v>
      </c>
      <c r="H46" s="69">
        <v>2946.07</v>
      </c>
      <c r="I46" s="58">
        <f t="shared" si="0"/>
        <v>76554.670000000013</v>
      </c>
      <c r="J46" s="73"/>
    </row>
    <row r="47" spans="1:10" s="33" customFormat="1" ht="18" customHeight="1" x14ac:dyDescent="0.2">
      <c r="A47" s="65">
        <v>1324</v>
      </c>
      <c r="B47" s="51" t="s">
        <v>13</v>
      </c>
      <c r="C47" s="30" t="s">
        <v>97</v>
      </c>
      <c r="D47" s="31">
        <v>1</v>
      </c>
      <c r="E47" s="32">
        <v>43625.66</v>
      </c>
      <c r="F47" s="32">
        <f>4768.79+61.75</f>
        <v>4830.54</v>
      </c>
      <c r="G47" s="32">
        <v>26804.959999999999</v>
      </c>
      <c r="H47" s="69">
        <v>2967.46</v>
      </c>
      <c r="I47" s="58">
        <f t="shared" si="0"/>
        <v>78228.62000000001</v>
      </c>
      <c r="J47" s="73"/>
    </row>
    <row r="48" spans="1:10" s="33" customFormat="1" ht="18" customHeight="1" x14ac:dyDescent="0.2">
      <c r="A48" s="65">
        <v>2307</v>
      </c>
      <c r="B48" s="51" t="s">
        <v>14</v>
      </c>
      <c r="C48" s="30" t="s">
        <v>96</v>
      </c>
      <c r="D48" s="31">
        <v>1</v>
      </c>
      <c r="E48" s="32">
        <v>43625.66</v>
      </c>
      <c r="F48" s="32">
        <v>3608.28</v>
      </c>
      <c r="G48" s="32">
        <v>18560.36</v>
      </c>
      <c r="H48" s="69">
        <v>2393.6799999999998</v>
      </c>
      <c r="I48" s="58">
        <f t="shared" si="0"/>
        <v>68187.98</v>
      </c>
      <c r="J48" s="73"/>
    </row>
    <row r="49" spans="1:10" s="33" customFormat="1" ht="18" customHeight="1" x14ac:dyDescent="0.2">
      <c r="A49" s="65">
        <v>1334</v>
      </c>
      <c r="B49" s="51" t="s">
        <v>15</v>
      </c>
      <c r="C49" s="30" t="s">
        <v>99</v>
      </c>
      <c r="D49" s="31">
        <v>1</v>
      </c>
      <c r="E49" s="32">
        <v>43625.66</v>
      </c>
      <c r="F49" s="32">
        <f>4768.79+61.75</f>
        <v>4830.54</v>
      </c>
      <c r="G49" s="32">
        <v>26666.9</v>
      </c>
      <c r="H49" s="69">
        <v>2943.72</v>
      </c>
      <c r="I49" s="58">
        <f t="shared" si="0"/>
        <v>78066.820000000007</v>
      </c>
      <c r="J49" s="73"/>
    </row>
    <row r="50" spans="1:10" s="33" customFormat="1" ht="18" customHeight="1" x14ac:dyDescent="0.2">
      <c r="A50" s="65">
        <v>9241</v>
      </c>
      <c r="B50" s="51" t="s">
        <v>186</v>
      </c>
      <c r="C50" s="30" t="s">
        <v>96</v>
      </c>
      <c r="D50" s="31">
        <v>1</v>
      </c>
      <c r="E50" s="32">
        <v>43625.66</v>
      </c>
      <c r="F50" s="32">
        <v>0</v>
      </c>
      <c r="G50" s="32">
        <v>10911.55</v>
      </c>
      <c r="H50" s="69">
        <v>0</v>
      </c>
      <c r="I50" s="58">
        <f t="shared" si="0"/>
        <v>54537.210000000006</v>
      </c>
      <c r="J50" s="73"/>
    </row>
    <row r="51" spans="1:10" s="33" customFormat="1" ht="18" customHeight="1" x14ac:dyDescent="0.2">
      <c r="A51" s="65">
        <v>1595</v>
      </c>
      <c r="B51" s="51" t="s">
        <v>16</v>
      </c>
      <c r="C51" s="30" t="s">
        <v>99</v>
      </c>
      <c r="D51" s="31">
        <v>1</v>
      </c>
      <c r="E51" s="32">
        <v>43625.66</v>
      </c>
      <c r="F51" s="32">
        <f>4768.79+61.75</f>
        <v>4830.54</v>
      </c>
      <c r="G51" s="32">
        <v>25145.83</v>
      </c>
      <c r="H51" s="69">
        <v>3019.69</v>
      </c>
      <c r="I51" s="58">
        <f t="shared" si="0"/>
        <v>76621.72</v>
      </c>
      <c r="J51" s="73"/>
    </row>
    <row r="52" spans="1:10" s="33" customFormat="1" ht="18" customHeight="1" x14ac:dyDescent="0.2">
      <c r="A52" s="65">
        <v>1481</v>
      </c>
      <c r="B52" s="51" t="s">
        <v>17</v>
      </c>
      <c r="C52" s="30" t="s">
        <v>99</v>
      </c>
      <c r="D52" s="31">
        <v>1</v>
      </c>
      <c r="E52" s="32">
        <v>43625.66</v>
      </c>
      <c r="F52" s="32">
        <f>4768.79+61.75</f>
        <v>4830.54</v>
      </c>
      <c r="G52" s="32">
        <v>25102.61</v>
      </c>
      <c r="H52" s="69">
        <v>2943.72</v>
      </c>
      <c r="I52" s="58">
        <f t="shared" si="0"/>
        <v>76502.53</v>
      </c>
      <c r="J52" s="73"/>
    </row>
    <row r="53" spans="1:10" s="33" customFormat="1" ht="18" customHeight="1" x14ac:dyDescent="0.2">
      <c r="A53" s="65">
        <v>1489</v>
      </c>
      <c r="B53" s="51" t="s">
        <v>73</v>
      </c>
      <c r="C53" s="30" t="s">
        <v>94</v>
      </c>
      <c r="D53" s="31">
        <v>1</v>
      </c>
      <c r="E53" s="32">
        <v>43625.66</v>
      </c>
      <c r="F53" s="32">
        <f>8134.36+120.12</f>
        <v>8254.48</v>
      </c>
      <c r="G53" s="32">
        <v>19492.330000000002</v>
      </c>
      <c r="H53" s="69">
        <v>738.87</v>
      </c>
      <c r="I53" s="58">
        <f t="shared" si="0"/>
        <v>72111.34</v>
      </c>
      <c r="J53" s="73"/>
    </row>
    <row r="54" spans="1:10" s="33" customFormat="1" ht="18" customHeight="1" x14ac:dyDescent="0.2">
      <c r="A54" s="65">
        <v>1658</v>
      </c>
      <c r="B54" s="51" t="s">
        <v>18</v>
      </c>
      <c r="C54" s="30" t="s">
        <v>101</v>
      </c>
      <c r="D54" s="31">
        <v>1</v>
      </c>
      <c r="E54" s="32">
        <v>43625.66</v>
      </c>
      <c r="F54" s="32">
        <f>4768.79+61.75</f>
        <v>4830.54</v>
      </c>
      <c r="G54" s="32">
        <f>19848.53+3689.66+5038.93</f>
        <v>28577.119999999999</v>
      </c>
      <c r="H54" s="69">
        <v>3307.38</v>
      </c>
      <c r="I54" s="58">
        <f t="shared" si="0"/>
        <v>80340.700000000012</v>
      </c>
      <c r="J54" s="73"/>
    </row>
    <row r="55" spans="1:10" s="33" customFormat="1" ht="18" customHeight="1" x14ac:dyDescent="0.2">
      <c r="A55" s="65">
        <v>2119</v>
      </c>
      <c r="B55" s="51" t="s">
        <v>74</v>
      </c>
      <c r="C55" s="30" t="s">
        <v>106</v>
      </c>
      <c r="D55" s="31">
        <v>1</v>
      </c>
      <c r="E55" s="32">
        <v>43625.66</v>
      </c>
      <c r="F55" s="32">
        <f>303.03+4340.31</f>
        <v>4643.34</v>
      </c>
      <c r="G55" s="32">
        <v>5670.6</v>
      </c>
      <c r="H55" s="69">
        <v>533.63</v>
      </c>
      <c r="I55" s="58">
        <f t="shared" si="0"/>
        <v>54473.229999999996</v>
      </c>
      <c r="J55" s="73"/>
    </row>
    <row r="56" spans="1:10" s="33" customFormat="1" ht="18" customHeight="1" x14ac:dyDescent="0.2">
      <c r="A56" s="66">
        <v>9129</v>
      </c>
      <c r="B56" s="67" t="s">
        <v>140</v>
      </c>
      <c r="C56" s="30" t="s">
        <v>100</v>
      </c>
      <c r="D56" s="31">
        <v>1</v>
      </c>
      <c r="E56" s="32">
        <v>43625.66</v>
      </c>
      <c r="F56" s="32">
        <v>3608.28</v>
      </c>
      <c r="G56" s="32">
        <f>12151.03+7648.81</f>
        <v>19799.84</v>
      </c>
      <c r="H56" s="69">
        <v>2029.63</v>
      </c>
      <c r="I56" s="58">
        <f t="shared" si="0"/>
        <v>69063.41</v>
      </c>
      <c r="J56" s="73"/>
    </row>
    <row r="57" spans="1:10" s="33" customFormat="1" ht="18" customHeight="1" x14ac:dyDescent="0.2">
      <c r="A57" s="65">
        <v>1902</v>
      </c>
      <c r="B57" s="51" t="s">
        <v>19</v>
      </c>
      <c r="C57" s="30" t="s">
        <v>100</v>
      </c>
      <c r="D57" s="31">
        <v>1</v>
      </c>
      <c r="E57" s="32">
        <v>43625.66</v>
      </c>
      <c r="F57" s="32">
        <v>3608.28</v>
      </c>
      <c r="G57" s="32">
        <f>18790.33+3689.66</f>
        <v>22479.99</v>
      </c>
      <c r="H57" s="69">
        <v>2332.4699999999998</v>
      </c>
      <c r="I57" s="58">
        <f t="shared" si="0"/>
        <v>72046.400000000009</v>
      </c>
      <c r="J57" s="73"/>
    </row>
    <row r="58" spans="1:10" s="33" customFormat="1" ht="18" customHeight="1" x14ac:dyDescent="0.2">
      <c r="A58" s="65">
        <v>1766</v>
      </c>
      <c r="B58" s="51" t="s">
        <v>20</v>
      </c>
      <c r="C58" s="30" t="s">
        <v>101</v>
      </c>
      <c r="D58" s="31">
        <v>1</v>
      </c>
      <c r="E58" s="32">
        <v>43625.66</v>
      </c>
      <c r="F58" s="32">
        <v>9869.4699999999993</v>
      </c>
      <c r="G58" s="32">
        <f>18882.5+3689.66</f>
        <v>22572.16</v>
      </c>
      <c r="H58" s="69">
        <v>3307.38</v>
      </c>
      <c r="I58" s="58">
        <f t="shared" si="0"/>
        <v>79374.670000000013</v>
      </c>
      <c r="J58" s="73"/>
    </row>
    <row r="59" spans="1:10" s="33" customFormat="1" ht="18" customHeight="1" x14ac:dyDescent="0.2">
      <c r="A59" s="65">
        <v>2171</v>
      </c>
      <c r="B59" s="51" t="s">
        <v>21</v>
      </c>
      <c r="C59" s="30" t="s">
        <v>100</v>
      </c>
      <c r="D59" s="31">
        <v>1</v>
      </c>
      <c r="E59" s="32">
        <v>43625.66</v>
      </c>
      <c r="F59" s="32">
        <v>3608.28</v>
      </c>
      <c r="G59" s="32">
        <v>18560.36</v>
      </c>
      <c r="H59" s="69">
        <v>2354.4899999999998</v>
      </c>
      <c r="I59" s="58">
        <f t="shared" si="0"/>
        <v>68148.790000000008</v>
      </c>
      <c r="J59" s="73"/>
    </row>
    <row r="60" spans="1:10" s="33" customFormat="1" ht="18" customHeight="1" x14ac:dyDescent="0.2">
      <c r="A60" s="65">
        <v>50543</v>
      </c>
      <c r="B60" s="51" t="s">
        <v>177</v>
      </c>
      <c r="C60" s="30" t="s">
        <v>96</v>
      </c>
      <c r="D60" s="31">
        <v>1</v>
      </c>
      <c r="E60" s="32">
        <v>43625.66</v>
      </c>
      <c r="F60" s="32">
        <v>0</v>
      </c>
      <c r="G60" s="32">
        <v>10911.55</v>
      </c>
      <c r="H60" s="69">
        <v>0</v>
      </c>
      <c r="I60" s="58">
        <f>SUM(E60:H60)</f>
        <v>54537.210000000006</v>
      </c>
      <c r="J60" s="73"/>
    </row>
    <row r="61" spans="1:10" s="33" customFormat="1" ht="18" customHeight="1" x14ac:dyDescent="0.2">
      <c r="A61" s="65">
        <v>50056</v>
      </c>
      <c r="B61" s="51" t="s">
        <v>75</v>
      </c>
      <c r="C61" s="30" t="s">
        <v>106</v>
      </c>
      <c r="D61" s="31">
        <v>1</v>
      </c>
      <c r="E61" s="32">
        <v>43625.66</v>
      </c>
      <c r="F61" s="32">
        <f>303.03+4340.31</f>
        <v>4643.34</v>
      </c>
      <c r="G61" s="32">
        <v>5670.6</v>
      </c>
      <c r="H61" s="69">
        <v>520.30999999999995</v>
      </c>
      <c r="I61" s="58">
        <f t="shared" si="0"/>
        <v>54459.909999999996</v>
      </c>
      <c r="J61" s="73"/>
    </row>
    <row r="62" spans="1:10" s="33" customFormat="1" ht="18" customHeight="1" x14ac:dyDescent="0.2">
      <c r="A62" s="65">
        <v>2458</v>
      </c>
      <c r="B62" s="51" t="s">
        <v>76</v>
      </c>
      <c r="C62" s="51" t="s">
        <v>181</v>
      </c>
      <c r="D62" s="31">
        <v>1</v>
      </c>
      <c r="E62" s="32">
        <v>43625.66</v>
      </c>
      <c r="F62" s="32">
        <v>4643.34</v>
      </c>
      <c r="G62" s="32">
        <f>2914.01+3996.07</f>
        <v>6910.08</v>
      </c>
      <c r="H62" s="69">
        <v>0</v>
      </c>
      <c r="I62" s="58">
        <f t="shared" si="0"/>
        <v>55179.08</v>
      </c>
      <c r="J62" s="73"/>
    </row>
    <row r="63" spans="1:10" s="33" customFormat="1" ht="18" customHeight="1" x14ac:dyDescent="0.2">
      <c r="A63" s="65">
        <v>9157</v>
      </c>
      <c r="B63" s="51" t="s">
        <v>187</v>
      </c>
      <c r="C63" s="30" t="s">
        <v>96</v>
      </c>
      <c r="D63" s="31">
        <v>1</v>
      </c>
      <c r="E63" s="32">
        <v>43625.66</v>
      </c>
      <c r="F63" s="32">
        <v>0</v>
      </c>
      <c r="G63" s="32">
        <v>10911.55</v>
      </c>
      <c r="H63" s="69">
        <v>0</v>
      </c>
      <c r="I63" s="58">
        <f>SUM(E63:H63)</f>
        <v>54537.210000000006</v>
      </c>
      <c r="J63" s="73"/>
    </row>
    <row r="64" spans="1:10" s="33" customFormat="1" ht="18" customHeight="1" x14ac:dyDescent="0.2">
      <c r="A64" s="65">
        <v>2718</v>
      </c>
      <c r="B64" s="51" t="s">
        <v>188</v>
      </c>
      <c r="C64" s="30" t="s">
        <v>100</v>
      </c>
      <c r="D64" s="31">
        <v>1</v>
      </c>
      <c r="E64" s="32">
        <v>43625.66</v>
      </c>
      <c r="F64" s="32">
        <v>3608.28</v>
      </c>
      <c r="G64" s="32">
        <v>18560.36</v>
      </c>
      <c r="H64" s="69">
        <v>0</v>
      </c>
      <c r="I64" s="58">
        <f>SUM(E64:H64)</f>
        <v>65794.3</v>
      </c>
      <c r="J64" s="73"/>
    </row>
    <row r="65" spans="1:10" s="33" customFormat="1" ht="18" customHeight="1" x14ac:dyDescent="0.2">
      <c r="A65" s="65">
        <v>50061</v>
      </c>
      <c r="B65" s="51" t="s">
        <v>22</v>
      </c>
      <c r="C65" s="30" t="s">
        <v>100</v>
      </c>
      <c r="D65" s="31">
        <v>1</v>
      </c>
      <c r="E65" s="32">
        <v>43625.66</v>
      </c>
      <c r="F65" s="32">
        <v>3608.28</v>
      </c>
      <c r="G65" s="32">
        <v>18560.36</v>
      </c>
      <c r="H65" s="69">
        <v>2416.9299999999998</v>
      </c>
      <c r="I65" s="58">
        <f t="shared" si="0"/>
        <v>68211.23</v>
      </c>
      <c r="J65" s="73"/>
    </row>
    <row r="66" spans="1:10" s="33" customFormat="1" ht="18" customHeight="1" x14ac:dyDescent="0.2">
      <c r="A66" s="65">
        <v>50383</v>
      </c>
      <c r="B66" s="51" t="s">
        <v>23</v>
      </c>
      <c r="C66" s="30" t="s">
        <v>100</v>
      </c>
      <c r="D66" s="31">
        <v>1</v>
      </c>
      <c r="E66" s="32">
        <v>43625.66</v>
      </c>
      <c r="F66" s="32">
        <v>3608.28</v>
      </c>
      <c r="G66" s="32">
        <v>18560.36</v>
      </c>
      <c r="H66" s="69">
        <v>2206.59</v>
      </c>
      <c r="I66" s="58">
        <f t="shared" si="0"/>
        <v>68000.89</v>
      </c>
      <c r="J66" s="73"/>
    </row>
    <row r="67" spans="1:10" s="33" customFormat="1" ht="18" customHeight="1" x14ac:dyDescent="0.2">
      <c r="A67" s="65">
        <v>1477</v>
      </c>
      <c r="B67" s="51" t="s">
        <v>24</v>
      </c>
      <c r="C67" s="30" t="s">
        <v>97</v>
      </c>
      <c r="D67" s="31">
        <v>1</v>
      </c>
      <c r="E67" s="32">
        <v>43625.66</v>
      </c>
      <c r="F67" s="32">
        <f>4768.79+61.75</f>
        <v>4830.54</v>
      </c>
      <c r="G67" s="32">
        <v>26542.68</v>
      </c>
      <c r="H67" s="69">
        <v>3208.42</v>
      </c>
      <c r="I67" s="58">
        <f t="shared" si="0"/>
        <v>78207.3</v>
      </c>
      <c r="J67" s="73"/>
    </row>
    <row r="68" spans="1:10" s="33" customFormat="1" ht="18" customHeight="1" x14ac:dyDescent="0.2">
      <c r="A68" s="65">
        <v>1442</v>
      </c>
      <c r="B68" s="51" t="s">
        <v>25</v>
      </c>
      <c r="C68" s="30" t="s">
        <v>101</v>
      </c>
      <c r="D68" s="31">
        <v>1</v>
      </c>
      <c r="E68" s="32">
        <v>43625.66</v>
      </c>
      <c r="F68" s="32">
        <f>4768.79+61.75+5038.93</f>
        <v>9869.4700000000012</v>
      </c>
      <c r="G68" s="32">
        <f>20262.58+3689.66</f>
        <v>23952.240000000002</v>
      </c>
      <c r="H68" s="69">
        <v>3617.95</v>
      </c>
      <c r="I68" s="58">
        <f t="shared" si="0"/>
        <v>81065.320000000007</v>
      </c>
      <c r="J68" s="73"/>
    </row>
    <row r="69" spans="1:10" s="33" customFormat="1" ht="18" customHeight="1" x14ac:dyDescent="0.2">
      <c r="A69" s="65">
        <v>2331</v>
      </c>
      <c r="B69" s="51" t="s">
        <v>26</v>
      </c>
      <c r="C69" s="30" t="s">
        <v>96</v>
      </c>
      <c r="D69" s="31">
        <v>1</v>
      </c>
      <c r="E69" s="32">
        <v>43625.66</v>
      </c>
      <c r="F69" s="32">
        <v>0</v>
      </c>
      <c r="G69" s="32">
        <f>10911.55+7648.81</f>
        <v>18560.36</v>
      </c>
      <c r="H69" s="69">
        <v>1791.36</v>
      </c>
      <c r="I69" s="58">
        <f t="shared" si="0"/>
        <v>63977.380000000005</v>
      </c>
      <c r="J69" s="73"/>
    </row>
    <row r="70" spans="1:10" s="33" customFormat="1" ht="18" customHeight="1" x14ac:dyDescent="0.2">
      <c r="A70" s="65">
        <v>1672</v>
      </c>
      <c r="B70" s="51" t="s">
        <v>27</v>
      </c>
      <c r="C70" s="30" t="s">
        <v>97</v>
      </c>
      <c r="D70" s="31">
        <v>1</v>
      </c>
      <c r="E70" s="32">
        <v>43625.66</v>
      </c>
      <c r="F70" s="32">
        <f>4768.79+61.75</f>
        <v>4830.54</v>
      </c>
      <c r="G70" s="32">
        <f>19296.55+3689.66</f>
        <v>22986.21</v>
      </c>
      <c r="H70" s="69">
        <v>2810.32</v>
      </c>
      <c r="I70" s="58">
        <f t="shared" si="0"/>
        <v>74252.73000000001</v>
      </c>
      <c r="J70" s="73"/>
    </row>
    <row r="71" spans="1:10" s="33" customFormat="1" ht="18" customHeight="1" x14ac:dyDescent="0.2">
      <c r="A71" s="65">
        <v>1594</v>
      </c>
      <c r="B71" s="51" t="s">
        <v>28</v>
      </c>
      <c r="C71" s="30" t="s">
        <v>99</v>
      </c>
      <c r="D71" s="31">
        <v>1</v>
      </c>
      <c r="E71" s="32">
        <v>43625.66</v>
      </c>
      <c r="F71" s="32">
        <f>4768.79+61.75</f>
        <v>4830.54</v>
      </c>
      <c r="G71" s="32">
        <v>25145.83</v>
      </c>
      <c r="H71" s="69">
        <v>3019.69</v>
      </c>
      <c r="I71" s="58">
        <f t="shared" si="0"/>
        <v>76621.72</v>
      </c>
      <c r="J71" s="73"/>
    </row>
    <row r="72" spans="1:10" s="33" customFormat="1" ht="18" customHeight="1" x14ac:dyDescent="0.2">
      <c r="A72" s="65">
        <v>2595</v>
      </c>
      <c r="B72" s="51" t="s">
        <v>157</v>
      </c>
      <c r="C72" s="30" t="s">
        <v>96</v>
      </c>
      <c r="D72" s="31">
        <v>1</v>
      </c>
      <c r="E72" s="32">
        <v>43625.66</v>
      </c>
      <c r="F72" s="32">
        <v>0</v>
      </c>
      <c r="G72" s="32">
        <v>10911.55</v>
      </c>
      <c r="H72" s="69">
        <v>1335.25</v>
      </c>
      <c r="I72" s="58">
        <f t="shared" si="0"/>
        <v>55872.460000000006</v>
      </c>
      <c r="J72" s="73"/>
    </row>
    <row r="73" spans="1:10" s="33" customFormat="1" ht="18" customHeight="1" x14ac:dyDescent="0.2">
      <c r="A73" s="65">
        <v>9112</v>
      </c>
      <c r="B73" s="51" t="s">
        <v>178</v>
      </c>
      <c r="C73" s="30" t="s">
        <v>96</v>
      </c>
      <c r="D73" s="31">
        <v>1</v>
      </c>
      <c r="E73" s="32">
        <v>43625.66</v>
      </c>
      <c r="F73" s="32">
        <v>0</v>
      </c>
      <c r="G73" s="32">
        <v>10911.55</v>
      </c>
      <c r="H73" s="69">
        <v>0</v>
      </c>
      <c r="I73" s="58">
        <f>SUM(E73:H73)</f>
        <v>54537.210000000006</v>
      </c>
      <c r="J73" s="73"/>
    </row>
    <row r="74" spans="1:10" s="33" customFormat="1" ht="18" customHeight="1" x14ac:dyDescent="0.2">
      <c r="A74" s="65">
        <v>1651</v>
      </c>
      <c r="B74" s="51" t="s">
        <v>29</v>
      </c>
      <c r="C74" s="30" t="s">
        <v>100</v>
      </c>
      <c r="D74" s="31">
        <v>1</v>
      </c>
      <c r="E74" s="32">
        <v>43625.66</v>
      </c>
      <c r="F74" s="32">
        <v>3608.28</v>
      </c>
      <c r="G74" s="32">
        <f>19391.84+3689.66</f>
        <v>23081.5</v>
      </c>
      <c r="H74" s="69">
        <v>2354.4899999999998</v>
      </c>
      <c r="I74" s="58">
        <f t="shared" si="0"/>
        <v>72669.930000000008</v>
      </c>
      <c r="J74" s="73"/>
    </row>
    <row r="75" spans="1:10" s="33" customFormat="1" ht="18" customHeight="1" x14ac:dyDescent="0.2">
      <c r="A75" s="65">
        <v>2464</v>
      </c>
      <c r="B75" s="51" t="s">
        <v>119</v>
      </c>
      <c r="C75" s="68" t="s">
        <v>101</v>
      </c>
      <c r="D75" s="31">
        <v>1</v>
      </c>
      <c r="E75" s="32">
        <v>43625.66</v>
      </c>
      <c r="F75" s="32">
        <f>3608.28+6261.19</f>
        <v>9869.4699999999993</v>
      </c>
      <c r="G75" s="32">
        <f>10911.55+1239.48+7648.81</f>
        <v>19799.84</v>
      </c>
      <c r="H75" s="69">
        <v>2207.0500000000002</v>
      </c>
      <c r="I75" s="58">
        <f t="shared" si="0"/>
        <v>75502.02</v>
      </c>
      <c r="J75" s="73"/>
    </row>
    <row r="76" spans="1:10" s="33" customFormat="1" ht="18" customHeight="1" x14ac:dyDescent="0.2">
      <c r="A76" s="65">
        <v>1580</v>
      </c>
      <c r="B76" s="51" t="s">
        <v>30</v>
      </c>
      <c r="C76" s="30" t="s">
        <v>99</v>
      </c>
      <c r="D76" s="31">
        <v>1</v>
      </c>
      <c r="E76" s="32">
        <v>43625.66</v>
      </c>
      <c r="F76" s="32">
        <f>4768.79+61.75</f>
        <v>4830.54</v>
      </c>
      <c r="G76" s="32">
        <v>25237.87</v>
      </c>
      <c r="H76" s="69">
        <v>3019.69</v>
      </c>
      <c r="I76" s="58">
        <f t="shared" si="0"/>
        <v>76713.760000000009</v>
      </c>
      <c r="J76" s="73"/>
    </row>
    <row r="77" spans="1:10" s="33" customFormat="1" ht="18" customHeight="1" x14ac:dyDescent="0.2">
      <c r="A77" s="65">
        <v>2609</v>
      </c>
      <c r="B77" s="51" t="s">
        <v>160</v>
      </c>
      <c r="C77" s="68" t="s">
        <v>182</v>
      </c>
      <c r="D77" s="31">
        <v>1</v>
      </c>
      <c r="E77" s="64">
        <v>43625.66</v>
      </c>
      <c r="F77" s="64">
        <f>5257.33+2997.28</f>
        <v>8254.61</v>
      </c>
      <c r="G77" s="64">
        <v>17626.96</v>
      </c>
      <c r="H77" s="69">
        <v>614.97</v>
      </c>
      <c r="I77" s="58">
        <f t="shared" si="0"/>
        <v>70122.200000000012</v>
      </c>
      <c r="J77" s="73"/>
    </row>
    <row r="78" spans="1:10" s="33" customFormat="1" ht="18" customHeight="1" x14ac:dyDescent="0.2">
      <c r="A78" s="65">
        <v>1046</v>
      </c>
      <c r="B78" s="51" t="s">
        <v>77</v>
      </c>
      <c r="C78" s="30" t="s">
        <v>103</v>
      </c>
      <c r="D78" s="31">
        <v>1</v>
      </c>
      <c r="E78" s="32">
        <v>43625.66</v>
      </c>
      <c r="F78" s="32">
        <v>6094.14</v>
      </c>
      <c r="G78" s="32">
        <v>18990.14</v>
      </c>
      <c r="H78" s="69">
        <v>697.82</v>
      </c>
      <c r="I78" s="58">
        <f t="shared" si="0"/>
        <v>69407.760000000009</v>
      </c>
      <c r="J78" s="73"/>
    </row>
    <row r="79" spans="1:10" s="33" customFormat="1" ht="18" customHeight="1" x14ac:dyDescent="0.2">
      <c r="A79" s="65">
        <v>50188</v>
      </c>
      <c r="B79" s="51" t="s">
        <v>179</v>
      </c>
      <c r="C79" s="30" t="s">
        <v>96</v>
      </c>
      <c r="D79" s="31">
        <v>1</v>
      </c>
      <c r="E79" s="32">
        <v>43625.66</v>
      </c>
      <c r="F79" s="32">
        <v>0</v>
      </c>
      <c r="G79" s="32">
        <v>10911.55</v>
      </c>
      <c r="H79" s="69">
        <v>0</v>
      </c>
      <c r="I79" s="58">
        <f t="shared" si="0"/>
        <v>54537.210000000006</v>
      </c>
      <c r="J79" s="73"/>
    </row>
    <row r="80" spans="1:10" s="33" customFormat="1" ht="18" customHeight="1" x14ac:dyDescent="0.2">
      <c r="A80" s="65">
        <v>2322</v>
      </c>
      <c r="B80" s="51" t="s">
        <v>78</v>
      </c>
      <c r="C80" s="30" t="s">
        <v>106</v>
      </c>
      <c r="D80" s="31">
        <v>1</v>
      </c>
      <c r="E80" s="32">
        <v>43625.66</v>
      </c>
      <c r="F80" s="32">
        <f>303.03+4340.31</f>
        <v>4643.34</v>
      </c>
      <c r="G80" s="32">
        <v>5670.6</v>
      </c>
      <c r="H80" s="69">
        <v>528.96</v>
      </c>
      <c r="I80" s="58">
        <f t="shared" si="0"/>
        <v>54468.56</v>
      </c>
      <c r="J80" s="73"/>
    </row>
    <row r="81" spans="1:10" s="33" customFormat="1" ht="18" customHeight="1" x14ac:dyDescent="0.2">
      <c r="A81" s="65">
        <v>1913</v>
      </c>
      <c r="B81" s="51" t="s">
        <v>79</v>
      </c>
      <c r="C81" s="30" t="s">
        <v>104</v>
      </c>
      <c r="D81" s="31">
        <v>1</v>
      </c>
      <c r="E81" s="32">
        <v>43625.66</v>
      </c>
      <c r="F81" s="32">
        <f>5237.05+20.28</f>
        <v>5257.33</v>
      </c>
      <c r="G81" s="32">
        <f>6910.08+7526.48</f>
        <v>14436.56</v>
      </c>
      <c r="H81" s="69">
        <v>804.2</v>
      </c>
      <c r="I81" s="58">
        <f t="shared" si="0"/>
        <v>64123.75</v>
      </c>
      <c r="J81" s="73"/>
    </row>
    <row r="82" spans="1:10" s="33" customFormat="1" ht="18" customHeight="1" x14ac:dyDescent="0.2">
      <c r="A82" s="65">
        <v>9087</v>
      </c>
      <c r="B82" s="51" t="s">
        <v>171</v>
      </c>
      <c r="C82" s="30" t="s">
        <v>96</v>
      </c>
      <c r="D82" s="31">
        <v>1</v>
      </c>
      <c r="E82" s="32">
        <v>43625.66</v>
      </c>
      <c r="F82" s="32">
        <v>0</v>
      </c>
      <c r="G82" s="32">
        <v>10911.55</v>
      </c>
      <c r="H82" s="69">
        <v>508.08</v>
      </c>
      <c r="I82" s="58">
        <f>SUM(E82:H82)</f>
        <v>55045.290000000008</v>
      </c>
      <c r="J82" s="73"/>
    </row>
    <row r="83" spans="1:10" s="33" customFormat="1" ht="18" customHeight="1" x14ac:dyDescent="0.2">
      <c r="A83" s="65">
        <v>1387</v>
      </c>
      <c r="B83" s="51" t="s">
        <v>195</v>
      </c>
      <c r="C83" s="30" t="s">
        <v>94</v>
      </c>
      <c r="D83" s="31">
        <v>1</v>
      </c>
      <c r="E83" s="32">
        <v>43625.66</v>
      </c>
      <c r="F83" s="32">
        <v>8254.48</v>
      </c>
      <c r="G83" s="32">
        <f>22286.94</f>
        <v>22286.94</v>
      </c>
      <c r="H83" s="69">
        <v>903.06</v>
      </c>
      <c r="I83" s="58">
        <f t="shared" ref="I83" si="1">SUM(E83:H83)</f>
        <v>75070.14</v>
      </c>
      <c r="J83" s="73"/>
    </row>
    <row r="84" spans="1:10" s="38" customFormat="1" ht="18" customHeight="1" x14ac:dyDescent="0.2">
      <c r="A84" s="65">
        <v>50168</v>
      </c>
      <c r="B84" s="51" t="s">
        <v>144</v>
      </c>
      <c r="C84" s="30" t="s">
        <v>98</v>
      </c>
      <c r="D84" s="31">
        <v>1</v>
      </c>
      <c r="E84" s="32">
        <v>43625.66</v>
      </c>
      <c r="F84" s="32">
        <v>303.02999999999997</v>
      </c>
      <c r="G84" s="32">
        <v>1674.53</v>
      </c>
      <c r="H84" s="69">
        <v>410.48</v>
      </c>
      <c r="I84" s="58">
        <f t="shared" si="0"/>
        <v>46013.700000000004</v>
      </c>
      <c r="J84" s="74"/>
    </row>
    <row r="85" spans="1:10" s="33" customFormat="1" ht="18" customHeight="1" x14ac:dyDescent="0.2">
      <c r="A85" s="65">
        <v>50271</v>
      </c>
      <c r="B85" s="51" t="s">
        <v>31</v>
      </c>
      <c r="C85" s="30" t="s">
        <v>100</v>
      </c>
      <c r="D85" s="31">
        <v>1</v>
      </c>
      <c r="E85" s="32">
        <v>43625.66</v>
      </c>
      <c r="F85" s="32">
        <v>3608.28</v>
      </c>
      <c r="G85" s="32">
        <v>18560.36</v>
      </c>
      <c r="H85" s="69">
        <v>2388.66</v>
      </c>
      <c r="I85" s="58">
        <f t="shared" si="0"/>
        <v>68182.960000000006</v>
      </c>
      <c r="J85" s="73"/>
    </row>
    <row r="86" spans="1:10" s="33" customFormat="1" ht="18" customHeight="1" x14ac:dyDescent="0.2">
      <c r="A86" s="65">
        <v>1386</v>
      </c>
      <c r="B86" s="51" t="s">
        <v>80</v>
      </c>
      <c r="C86" s="30" t="s">
        <v>94</v>
      </c>
      <c r="D86" s="31">
        <v>1</v>
      </c>
      <c r="E86" s="32">
        <v>43625.66</v>
      </c>
      <c r="F86" s="32">
        <f>8154.77+99.71</f>
        <v>8254.48</v>
      </c>
      <c r="G86" s="32">
        <v>21294.65</v>
      </c>
      <c r="H86" s="69">
        <v>738.87</v>
      </c>
      <c r="I86" s="58">
        <f t="shared" si="0"/>
        <v>73913.66</v>
      </c>
      <c r="J86" s="73"/>
    </row>
    <row r="87" spans="1:10" s="33" customFormat="1" ht="18" customHeight="1" x14ac:dyDescent="0.2">
      <c r="A87" s="65">
        <v>2212</v>
      </c>
      <c r="B87" s="51" t="s">
        <v>81</v>
      </c>
      <c r="C87" s="30" t="s">
        <v>102</v>
      </c>
      <c r="D87" s="31">
        <v>1</v>
      </c>
      <c r="E87" s="32">
        <v>43625.66</v>
      </c>
      <c r="F87" s="32">
        <f>303.03+4340.31</f>
        <v>4643.34</v>
      </c>
      <c r="G87" s="32">
        <v>6910.08</v>
      </c>
      <c r="H87" s="69">
        <v>614.97</v>
      </c>
      <c r="I87" s="58">
        <f t="shared" si="0"/>
        <v>55794.05</v>
      </c>
      <c r="J87" s="73"/>
    </row>
    <row r="88" spans="1:10" s="33" customFormat="1" ht="18" customHeight="1" x14ac:dyDescent="0.2">
      <c r="A88" s="65">
        <v>9341</v>
      </c>
      <c r="B88" s="51" t="s">
        <v>189</v>
      </c>
      <c r="C88" s="30" t="s">
        <v>96</v>
      </c>
      <c r="D88" s="31">
        <v>1</v>
      </c>
      <c r="E88" s="32">
        <v>43625.66</v>
      </c>
      <c r="F88" s="32">
        <v>0</v>
      </c>
      <c r="G88" s="32">
        <f>10911.55+1239.48</f>
        <v>12151.029999999999</v>
      </c>
      <c r="H88" s="69">
        <v>0</v>
      </c>
      <c r="I88" s="58">
        <f t="shared" si="0"/>
        <v>55776.69</v>
      </c>
      <c r="J88" s="73"/>
    </row>
    <row r="89" spans="1:10" s="33" customFormat="1" ht="18" customHeight="1" x14ac:dyDescent="0.2">
      <c r="A89" s="65">
        <v>1383</v>
      </c>
      <c r="B89" s="51" t="s">
        <v>32</v>
      </c>
      <c r="C89" s="30" t="s">
        <v>99</v>
      </c>
      <c r="D89" s="31">
        <v>1</v>
      </c>
      <c r="E89" s="32">
        <v>43625.66</v>
      </c>
      <c r="F89" s="32">
        <f>4768.79+61.75</f>
        <v>4830.54</v>
      </c>
      <c r="G89" s="32">
        <v>26160.81</v>
      </c>
      <c r="H89" s="69">
        <v>2974.69</v>
      </c>
      <c r="I89" s="58">
        <f t="shared" si="0"/>
        <v>77591.700000000012</v>
      </c>
      <c r="J89" s="73"/>
    </row>
    <row r="90" spans="1:10" s="33" customFormat="1" ht="18" customHeight="1" x14ac:dyDescent="0.2">
      <c r="A90" s="65">
        <v>2667</v>
      </c>
      <c r="B90" s="51" t="s">
        <v>172</v>
      </c>
      <c r="C90" s="30" t="s">
        <v>96</v>
      </c>
      <c r="D90" s="31">
        <v>1</v>
      </c>
      <c r="E90" s="32">
        <v>43625.66</v>
      </c>
      <c r="F90" s="32">
        <v>0</v>
      </c>
      <c r="G90" s="32">
        <v>10911.55</v>
      </c>
      <c r="H90" s="69">
        <v>0</v>
      </c>
      <c r="I90" s="58">
        <f t="shared" si="0"/>
        <v>54537.210000000006</v>
      </c>
      <c r="J90" s="73"/>
    </row>
    <row r="91" spans="1:10" s="33" customFormat="1" ht="18" customHeight="1" x14ac:dyDescent="0.2">
      <c r="A91" s="65">
        <v>1490</v>
      </c>
      <c r="B91" s="51" t="s">
        <v>33</v>
      </c>
      <c r="C91" s="30" t="s">
        <v>95</v>
      </c>
      <c r="D91" s="31">
        <v>1</v>
      </c>
      <c r="E91" s="32">
        <v>43625.66</v>
      </c>
      <c r="F91" s="32">
        <f>4830.54+5038.93</f>
        <v>9869.4700000000012</v>
      </c>
      <c r="G91" s="32">
        <v>24964.55</v>
      </c>
      <c r="H91" s="69">
        <v>3174.45</v>
      </c>
      <c r="I91" s="58">
        <f t="shared" ref="I91:I119" si="2">SUM(E91:H91)</f>
        <v>81634.13</v>
      </c>
      <c r="J91" s="73"/>
    </row>
    <row r="92" spans="1:10" s="33" customFormat="1" ht="18" customHeight="1" x14ac:dyDescent="0.2">
      <c r="A92" s="65">
        <v>1479</v>
      </c>
      <c r="B92" s="51" t="s">
        <v>34</v>
      </c>
      <c r="C92" s="30" t="s">
        <v>100</v>
      </c>
      <c r="D92" s="31">
        <v>1</v>
      </c>
      <c r="E92" s="32">
        <v>43625.66</v>
      </c>
      <c r="F92" s="32">
        <v>3608.28</v>
      </c>
      <c r="G92" s="32">
        <v>27495</v>
      </c>
      <c r="H92" s="69">
        <v>1615.42</v>
      </c>
      <c r="I92" s="58">
        <f t="shared" si="2"/>
        <v>76344.36</v>
      </c>
      <c r="J92" s="73"/>
    </row>
    <row r="93" spans="1:10" s="33" customFormat="1" ht="18" customHeight="1" x14ac:dyDescent="0.2">
      <c r="A93" s="65">
        <v>2448</v>
      </c>
      <c r="B93" s="51" t="s">
        <v>35</v>
      </c>
      <c r="C93" s="30" t="s">
        <v>100</v>
      </c>
      <c r="D93" s="31">
        <v>1</v>
      </c>
      <c r="E93" s="32">
        <v>43625.66</v>
      </c>
      <c r="F93" s="32">
        <v>3608.28</v>
      </c>
      <c r="G93" s="32">
        <f>10911.55+7648.81</f>
        <v>18560.36</v>
      </c>
      <c r="H93" s="69">
        <v>2295.38</v>
      </c>
      <c r="I93" s="58">
        <f t="shared" si="2"/>
        <v>68089.680000000008</v>
      </c>
      <c r="J93" s="73"/>
    </row>
    <row r="94" spans="1:10" s="33" customFormat="1" ht="18" customHeight="1" x14ac:dyDescent="0.2">
      <c r="A94" s="65">
        <v>1763</v>
      </c>
      <c r="B94" s="51" t="s">
        <v>36</v>
      </c>
      <c r="C94" s="30" t="s">
        <v>97</v>
      </c>
      <c r="D94" s="31">
        <v>1</v>
      </c>
      <c r="E94" s="32">
        <v>43625.66</v>
      </c>
      <c r="F94" s="32">
        <f>4768.79+61.75</f>
        <v>4830.54</v>
      </c>
      <c r="G94" s="32">
        <f>18882.5+3689.66</f>
        <v>22572.16</v>
      </c>
      <c r="H94" s="69">
        <v>3123.64</v>
      </c>
      <c r="I94" s="58">
        <f t="shared" si="2"/>
        <v>74152</v>
      </c>
      <c r="J94" s="73"/>
    </row>
    <row r="95" spans="1:10" s="33" customFormat="1" ht="18" customHeight="1" x14ac:dyDescent="0.2">
      <c r="A95" s="65">
        <v>1399</v>
      </c>
      <c r="B95" s="51" t="s">
        <v>37</v>
      </c>
      <c r="C95" s="30" t="s">
        <v>97</v>
      </c>
      <c r="D95" s="31">
        <v>1</v>
      </c>
      <c r="E95" s="32">
        <v>43625.66</v>
      </c>
      <c r="F95" s="32">
        <v>4830.54</v>
      </c>
      <c r="G95" s="32">
        <v>27430.71</v>
      </c>
      <c r="H95" s="69">
        <v>3208.42</v>
      </c>
      <c r="I95" s="58">
        <f t="shared" si="2"/>
        <v>79095.33</v>
      </c>
      <c r="J95" s="73"/>
    </row>
    <row r="96" spans="1:10" s="33" customFormat="1" ht="18" customHeight="1" x14ac:dyDescent="0.2">
      <c r="A96" s="65">
        <v>2435</v>
      </c>
      <c r="B96" s="51" t="s">
        <v>38</v>
      </c>
      <c r="C96" s="30" t="s">
        <v>100</v>
      </c>
      <c r="D96" s="31">
        <v>1</v>
      </c>
      <c r="E96" s="32">
        <v>43625.66</v>
      </c>
      <c r="F96" s="32">
        <v>3608.28</v>
      </c>
      <c r="G96" s="32">
        <v>18560.36</v>
      </c>
      <c r="H96" s="69">
        <v>2453.5</v>
      </c>
      <c r="I96" s="58">
        <f t="shared" si="2"/>
        <v>68247.8</v>
      </c>
      <c r="J96" s="73"/>
    </row>
    <row r="97" spans="1:10" s="33" customFormat="1" ht="18" customHeight="1" x14ac:dyDescent="0.2">
      <c r="A97" s="65">
        <v>2087</v>
      </c>
      <c r="B97" s="51" t="s">
        <v>39</v>
      </c>
      <c r="C97" s="30" t="s">
        <v>99</v>
      </c>
      <c r="D97" s="31">
        <v>1</v>
      </c>
      <c r="E97" s="32">
        <v>43625.66</v>
      </c>
      <c r="F97" s="32">
        <v>4830.54</v>
      </c>
      <c r="G97" s="32">
        <v>26654.94</v>
      </c>
      <c r="H97" s="69">
        <v>2939.89</v>
      </c>
      <c r="I97" s="58">
        <f t="shared" si="2"/>
        <v>78051.03</v>
      </c>
      <c r="J97" s="73"/>
    </row>
    <row r="98" spans="1:10" s="33" customFormat="1" ht="18" customHeight="1" x14ac:dyDescent="0.2">
      <c r="A98" s="65">
        <v>50270</v>
      </c>
      <c r="B98" s="51" t="s">
        <v>40</v>
      </c>
      <c r="C98" s="30" t="s">
        <v>100</v>
      </c>
      <c r="D98" s="31">
        <v>1</v>
      </c>
      <c r="E98" s="32">
        <v>43625.66</v>
      </c>
      <c r="F98" s="32">
        <v>3608.28</v>
      </c>
      <c r="G98" s="32">
        <v>18560.36</v>
      </c>
      <c r="H98" s="69">
        <v>2393.6799999999998</v>
      </c>
      <c r="I98" s="58">
        <f t="shared" si="2"/>
        <v>68187.98</v>
      </c>
      <c r="J98" s="73"/>
    </row>
    <row r="99" spans="1:10" s="33" customFormat="1" ht="18" customHeight="1" x14ac:dyDescent="0.2">
      <c r="A99" s="65">
        <v>2073</v>
      </c>
      <c r="B99" s="51" t="s">
        <v>41</v>
      </c>
      <c r="C99" s="30" t="s">
        <v>101</v>
      </c>
      <c r="D99" s="31">
        <v>1</v>
      </c>
      <c r="E99" s="32">
        <v>43625.66</v>
      </c>
      <c r="F99" s="32">
        <f>9555.65+313.82</f>
        <v>9869.4699999999993</v>
      </c>
      <c r="G99" s="32">
        <v>25159.68</v>
      </c>
      <c r="H99" s="69">
        <v>3606.78</v>
      </c>
      <c r="I99" s="58">
        <f t="shared" si="2"/>
        <v>82261.59</v>
      </c>
      <c r="J99" s="73"/>
    </row>
    <row r="100" spans="1:10" s="33" customFormat="1" ht="18" customHeight="1" x14ac:dyDescent="0.2">
      <c r="A100" s="65">
        <v>1611</v>
      </c>
      <c r="B100" s="51" t="s">
        <v>42</v>
      </c>
      <c r="C100" s="30" t="s">
        <v>95</v>
      </c>
      <c r="D100" s="31">
        <v>1</v>
      </c>
      <c r="E100" s="32">
        <v>43625.66</v>
      </c>
      <c r="F100" s="32">
        <f>9555.65+313.82</f>
        <v>9869.4699999999993</v>
      </c>
      <c r="G100" s="32">
        <v>23906.35</v>
      </c>
      <c r="H100" s="69">
        <v>3307.38</v>
      </c>
      <c r="I100" s="58">
        <f t="shared" si="2"/>
        <v>80708.860000000015</v>
      </c>
      <c r="J100" s="73"/>
    </row>
    <row r="101" spans="1:10" s="33" customFormat="1" ht="18" customHeight="1" x14ac:dyDescent="0.2">
      <c r="A101" s="66">
        <v>2518</v>
      </c>
      <c r="B101" s="67" t="s">
        <v>147</v>
      </c>
      <c r="C101" s="37" t="s">
        <v>98</v>
      </c>
      <c r="D101" s="31">
        <v>1</v>
      </c>
      <c r="E101" s="32">
        <v>43625.66</v>
      </c>
      <c r="F101" s="32">
        <v>303.02999999999997</v>
      </c>
      <c r="G101" s="32">
        <v>1674.53</v>
      </c>
      <c r="H101" s="69">
        <v>406.9</v>
      </c>
      <c r="I101" s="58">
        <f t="shared" si="2"/>
        <v>46010.12</v>
      </c>
      <c r="J101" s="73"/>
    </row>
    <row r="102" spans="1:10" s="33" customFormat="1" ht="18" customHeight="1" x14ac:dyDescent="0.2">
      <c r="A102" s="65">
        <v>1898</v>
      </c>
      <c r="B102" s="51" t="s">
        <v>43</v>
      </c>
      <c r="C102" s="30" t="s">
        <v>97</v>
      </c>
      <c r="D102" s="31">
        <v>1</v>
      </c>
      <c r="E102" s="32">
        <v>43625.66</v>
      </c>
      <c r="F102" s="32">
        <v>4830.54</v>
      </c>
      <c r="G102" s="32">
        <v>28909.85</v>
      </c>
      <c r="H102" s="69">
        <v>3208.42</v>
      </c>
      <c r="I102" s="58">
        <f t="shared" si="2"/>
        <v>80574.47</v>
      </c>
      <c r="J102" s="73"/>
    </row>
    <row r="103" spans="1:10" s="33" customFormat="1" ht="18" customHeight="1" x14ac:dyDescent="0.2">
      <c r="A103" s="29">
        <v>9082</v>
      </c>
      <c r="B103" s="30" t="s">
        <v>143</v>
      </c>
      <c r="C103" s="30" t="s">
        <v>96</v>
      </c>
      <c r="D103" s="31">
        <v>1</v>
      </c>
      <c r="E103" s="32">
        <v>43625.66</v>
      </c>
      <c r="F103" s="32">
        <v>0</v>
      </c>
      <c r="G103" s="32">
        <v>10911.55</v>
      </c>
      <c r="H103" s="69">
        <v>1837.43</v>
      </c>
      <c r="I103" s="58">
        <f t="shared" si="2"/>
        <v>56374.640000000007</v>
      </c>
      <c r="J103" s="73"/>
    </row>
    <row r="104" spans="1:10" s="33" customFormat="1" ht="18" customHeight="1" x14ac:dyDescent="0.2">
      <c r="A104" s="29">
        <v>50078</v>
      </c>
      <c r="B104" s="30" t="s">
        <v>152</v>
      </c>
      <c r="C104" s="30" t="s">
        <v>96</v>
      </c>
      <c r="D104" s="31">
        <v>1</v>
      </c>
      <c r="E104" s="32">
        <v>43625.66</v>
      </c>
      <c r="F104" s="32">
        <v>0</v>
      </c>
      <c r="G104" s="32">
        <f>10911.55+(103.29*12)</f>
        <v>12151.029999999999</v>
      </c>
      <c r="H104" s="69">
        <v>2009.97</v>
      </c>
      <c r="I104" s="58">
        <f t="shared" si="2"/>
        <v>57786.66</v>
      </c>
      <c r="J104" s="73"/>
    </row>
    <row r="105" spans="1:10" s="33" customFormat="1" ht="18" customHeight="1" x14ac:dyDescent="0.2">
      <c r="A105" s="29">
        <v>1777</v>
      </c>
      <c r="B105" s="30" t="s">
        <v>44</v>
      </c>
      <c r="C105" s="30" t="s">
        <v>99</v>
      </c>
      <c r="D105" s="31">
        <v>1</v>
      </c>
      <c r="E105" s="32">
        <v>43625.66</v>
      </c>
      <c r="F105" s="32">
        <f>4768.79+61.75</f>
        <v>4830.54</v>
      </c>
      <c r="G105" s="32">
        <f>18698.29+3689.66</f>
        <v>22387.95</v>
      </c>
      <c r="H105" s="69">
        <v>3208.42</v>
      </c>
      <c r="I105" s="58">
        <f t="shared" si="2"/>
        <v>74052.570000000007</v>
      </c>
      <c r="J105" s="73"/>
    </row>
    <row r="106" spans="1:10" s="33" customFormat="1" ht="18" customHeight="1" x14ac:dyDescent="0.2">
      <c r="A106" s="29">
        <v>2649</v>
      </c>
      <c r="B106" s="51" t="s">
        <v>173</v>
      </c>
      <c r="C106" s="30" t="s">
        <v>96</v>
      </c>
      <c r="D106" s="31">
        <v>1</v>
      </c>
      <c r="E106" s="32">
        <v>43625.66</v>
      </c>
      <c r="F106" s="32">
        <v>3608.28</v>
      </c>
      <c r="G106" s="32">
        <f>10911.55+(588.37*13)</f>
        <v>18560.36</v>
      </c>
      <c r="H106" s="69">
        <v>594.33000000000004</v>
      </c>
      <c r="I106" s="58">
        <f>SUM(E106:H106)</f>
        <v>66388.63</v>
      </c>
      <c r="J106" s="73"/>
    </row>
    <row r="107" spans="1:10" s="33" customFormat="1" ht="18" customHeight="1" x14ac:dyDescent="0.2">
      <c r="A107" s="65">
        <v>9224</v>
      </c>
      <c r="B107" s="51" t="s">
        <v>180</v>
      </c>
      <c r="C107" s="30" t="s">
        <v>96</v>
      </c>
      <c r="D107" s="31">
        <v>1</v>
      </c>
      <c r="E107" s="32">
        <v>43625.66</v>
      </c>
      <c r="F107" s="32">
        <v>0</v>
      </c>
      <c r="G107" s="32">
        <v>10911.55</v>
      </c>
      <c r="H107" s="69">
        <v>0</v>
      </c>
      <c r="I107" s="58">
        <f>SUM(E107:H107)</f>
        <v>54537.210000000006</v>
      </c>
      <c r="J107" s="73"/>
    </row>
    <row r="108" spans="1:10" s="33" customFormat="1" ht="18" customHeight="1" x14ac:dyDescent="0.2">
      <c r="A108" s="29">
        <v>50387</v>
      </c>
      <c r="B108" s="30" t="s">
        <v>120</v>
      </c>
      <c r="C108" s="30" t="s">
        <v>96</v>
      </c>
      <c r="D108" s="31">
        <v>1</v>
      </c>
      <c r="E108" s="32">
        <v>43625.66</v>
      </c>
      <c r="F108" s="32">
        <v>0</v>
      </c>
      <c r="G108" s="32">
        <v>10911.55</v>
      </c>
      <c r="H108" s="69">
        <v>2066.1999999999998</v>
      </c>
      <c r="I108" s="58">
        <f t="shared" si="2"/>
        <v>56603.41</v>
      </c>
      <c r="J108" s="73"/>
    </row>
    <row r="109" spans="1:10" s="33" customFormat="1" ht="18" customHeight="1" x14ac:dyDescent="0.2">
      <c r="A109" s="29">
        <v>1491</v>
      </c>
      <c r="B109" s="30" t="s">
        <v>45</v>
      </c>
      <c r="C109" s="30" t="s">
        <v>99</v>
      </c>
      <c r="D109" s="31">
        <v>0.7</v>
      </c>
      <c r="E109" s="32">
        <f>(2332.13+16.95)*13</f>
        <v>30538.04</v>
      </c>
      <c r="F109" s="32">
        <f>(194.29+65.81)*13</f>
        <v>3381.3</v>
      </c>
      <c r="G109" s="32">
        <f>(570.81*13)+13857.61</f>
        <v>21278.14</v>
      </c>
      <c r="H109" s="69">
        <v>1977.56</v>
      </c>
      <c r="I109" s="58">
        <f t="shared" si="2"/>
        <v>57175.040000000001</v>
      </c>
      <c r="J109" s="73"/>
    </row>
    <row r="110" spans="1:10" s="33" customFormat="1" ht="18" customHeight="1" x14ac:dyDescent="0.2">
      <c r="A110" s="29">
        <v>1045</v>
      </c>
      <c r="B110" s="30" t="s">
        <v>82</v>
      </c>
      <c r="C110" s="30" t="s">
        <v>103</v>
      </c>
      <c r="D110" s="31">
        <v>1</v>
      </c>
      <c r="E110" s="32">
        <v>43625.66</v>
      </c>
      <c r="F110" s="32">
        <v>6992.31</v>
      </c>
      <c r="G110" s="32">
        <v>25675.39</v>
      </c>
      <c r="H110" s="69">
        <v>709.35</v>
      </c>
      <c r="I110" s="58">
        <f t="shared" si="2"/>
        <v>77002.710000000006</v>
      </c>
      <c r="J110" s="73"/>
    </row>
    <row r="111" spans="1:10" s="33" customFormat="1" ht="18" customHeight="1" x14ac:dyDescent="0.2">
      <c r="A111" s="29">
        <v>1083</v>
      </c>
      <c r="B111" s="30" t="s">
        <v>88</v>
      </c>
      <c r="C111" s="30" t="s">
        <v>107</v>
      </c>
      <c r="D111" s="31">
        <v>1</v>
      </c>
      <c r="E111" s="32">
        <v>43625.66</v>
      </c>
      <c r="F111" s="32">
        <f>7397.26+413.4</f>
        <v>7810.66</v>
      </c>
      <c r="G111" s="32">
        <v>751.79</v>
      </c>
      <c r="H111" s="69">
        <v>734.1</v>
      </c>
      <c r="I111" s="58">
        <f t="shared" si="2"/>
        <v>52922.210000000006</v>
      </c>
      <c r="J111" s="73"/>
    </row>
    <row r="112" spans="1:10" s="33" customFormat="1" ht="18" customHeight="1" x14ac:dyDescent="0.2">
      <c r="A112" s="29">
        <v>1799</v>
      </c>
      <c r="B112" s="30" t="s">
        <v>46</v>
      </c>
      <c r="C112" s="30" t="s">
        <v>99</v>
      </c>
      <c r="D112" s="31">
        <v>1</v>
      </c>
      <c r="E112" s="32">
        <v>43625.66</v>
      </c>
      <c r="F112" s="32">
        <f>4768.79+61.75</f>
        <v>4830.54</v>
      </c>
      <c r="G112" s="32">
        <f>18560.36+3689.66</f>
        <v>22250.02</v>
      </c>
      <c r="H112" s="69">
        <v>2897.83</v>
      </c>
      <c r="I112" s="58">
        <f t="shared" si="2"/>
        <v>73604.05</v>
      </c>
      <c r="J112" s="73"/>
    </row>
    <row r="113" spans="1:10" s="33" customFormat="1" ht="18" customHeight="1" x14ac:dyDescent="0.2">
      <c r="A113" s="29">
        <v>9107</v>
      </c>
      <c r="B113" s="30" t="s">
        <v>161</v>
      </c>
      <c r="C113" s="30" t="s">
        <v>96</v>
      </c>
      <c r="D113" s="31">
        <v>1</v>
      </c>
      <c r="E113" s="32">
        <v>43625.66</v>
      </c>
      <c r="F113" s="32">
        <v>0</v>
      </c>
      <c r="G113" s="32">
        <v>10911.55</v>
      </c>
      <c r="H113" s="69">
        <v>1616.39</v>
      </c>
      <c r="I113" s="58">
        <f t="shared" si="2"/>
        <v>56153.600000000006</v>
      </c>
      <c r="J113" s="73"/>
    </row>
    <row r="114" spans="1:10" s="33" customFormat="1" ht="18" customHeight="1" x14ac:dyDescent="0.2">
      <c r="A114" s="35">
        <v>50277</v>
      </c>
      <c r="B114" s="36" t="s">
        <v>148</v>
      </c>
      <c r="C114" s="37" t="s">
        <v>98</v>
      </c>
      <c r="D114" s="31">
        <v>1</v>
      </c>
      <c r="E114" s="32">
        <v>43625.66</v>
      </c>
      <c r="F114" s="32">
        <v>303.02999999999997</v>
      </c>
      <c r="G114" s="32">
        <v>1674.53</v>
      </c>
      <c r="H114" s="69">
        <v>406.9</v>
      </c>
      <c r="I114" s="58">
        <f t="shared" si="2"/>
        <v>46010.12</v>
      </c>
      <c r="J114" s="73"/>
    </row>
    <row r="115" spans="1:10" s="33" customFormat="1" ht="18" customHeight="1" x14ac:dyDescent="0.2">
      <c r="A115" s="29">
        <v>2208</v>
      </c>
      <c r="B115" s="30" t="s">
        <v>47</v>
      </c>
      <c r="C115" s="30" t="s">
        <v>100</v>
      </c>
      <c r="D115" s="31">
        <v>1</v>
      </c>
      <c r="E115" s="32">
        <v>43625.66</v>
      </c>
      <c r="F115" s="32">
        <v>3608.28</v>
      </c>
      <c r="G115" s="32">
        <v>18560.36</v>
      </c>
      <c r="H115" s="69">
        <v>2686.06</v>
      </c>
      <c r="I115" s="58">
        <f t="shared" si="2"/>
        <v>68480.36</v>
      </c>
      <c r="J115" s="73"/>
    </row>
    <row r="116" spans="1:10" s="33" customFormat="1" ht="18" customHeight="1" x14ac:dyDescent="0.2">
      <c r="A116" s="29">
        <v>2183</v>
      </c>
      <c r="B116" s="30" t="s">
        <v>48</v>
      </c>
      <c r="C116" s="30" t="s">
        <v>100</v>
      </c>
      <c r="D116" s="31">
        <v>1</v>
      </c>
      <c r="E116" s="32">
        <v>43625.66</v>
      </c>
      <c r="F116" s="32">
        <v>3608.28</v>
      </c>
      <c r="G116" s="32">
        <f>10911.55+7648.81</f>
        <v>18560.36</v>
      </c>
      <c r="H116" s="69">
        <v>2393.6799999999998</v>
      </c>
      <c r="I116" s="58">
        <f t="shared" si="2"/>
        <v>68187.98</v>
      </c>
      <c r="J116" s="73"/>
    </row>
    <row r="117" spans="1:10" s="33" customFormat="1" ht="18" customHeight="1" x14ac:dyDescent="0.2">
      <c r="A117" s="29">
        <v>1835</v>
      </c>
      <c r="B117" s="30" t="s">
        <v>49</v>
      </c>
      <c r="C117" s="30" t="s">
        <v>100</v>
      </c>
      <c r="D117" s="39">
        <v>1</v>
      </c>
      <c r="E117" s="32">
        <v>43625.66</v>
      </c>
      <c r="F117" s="32">
        <v>3608.28</v>
      </c>
      <c r="G117" s="32">
        <f>18560.36+3689.66</f>
        <v>22250.02</v>
      </c>
      <c r="H117" s="69">
        <v>2354.4899999999998</v>
      </c>
      <c r="I117" s="58">
        <f t="shared" si="2"/>
        <v>71838.450000000012</v>
      </c>
      <c r="J117" s="73"/>
    </row>
    <row r="118" spans="1:10" s="33" customFormat="1" ht="18" customHeight="1" x14ac:dyDescent="0.2">
      <c r="A118" s="29">
        <v>1366</v>
      </c>
      <c r="B118" s="30" t="s">
        <v>89</v>
      </c>
      <c r="C118" s="30" t="s">
        <v>108</v>
      </c>
      <c r="D118" s="31">
        <v>1</v>
      </c>
      <c r="E118" s="32">
        <v>43625.66</v>
      </c>
      <c r="F118" s="32">
        <v>7687.68</v>
      </c>
      <c r="G118" s="32">
        <v>0</v>
      </c>
      <c r="H118" s="69">
        <v>2792.71</v>
      </c>
      <c r="I118" s="58">
        <f t="shared" si="2"/>
        <v>54106.05</v>
      </c>
      <c r="J118" s="73"/>
    </row>
    <row r="119" spans="1:10" s="33" customFormat="1" ht="18" customHeight="1" x14ac:dyDescent="0.2">
      <c r="A119" s="29">
        <v>2492</v>
      </c>
      <c r="B119" s="36" t="s">
        <v>138</v>
      </c>
      <c r="C119" s="30" t="s">
        <v>100</v>
      </c>
      <c r="D119" s="49">
        <v>1</v>
      </c>
      <c r="E119" s="32">
        <v>43625.66</v>
      </c>
      <c r="F119" s="32">
        <v>3608.28</v>
      </c>
      <c r="G119" s="32">
        <f>10911.55+(588.37*13)</f>
        <v>18560.36</v>
      </c>
      <c r="H119" s="69">
        <v>2209.5500000000002</v>
      </c>
      <c r="I119" s="58">
        <f t="shared" si="2"/>
        <v>68003.850000000006</v>
      </c>
      <c r="J119" s="73"/>
    </row>
    <row r="120" spans="1:10" s="33" customFormat="1" ht="18" customHeight="1" x14ac:dyDescent="0.2">
      <c r="A120" s="29">
        <v>50119</v>
      </c>
      <c r="B120" s="30" t="s">
        <v>50</v>
      </c>
      <c r="C120" s="30" t="s">
        <v>100</v>
      </c>
      <c r="D120" s="31">
        <v>1</v>
      </c>
      <c r="E120" s="80" t="s">
        <v>184</v>
      </c>
      <c r="F120" s="81"/>
      <c r="G120" s="82"/>
      <c r="H120" s="69">
        <v>2674.89</v>
      </c>
      <c r="I120" s="58">
        <f t="shared" ref="I120:I153" si="3">SUM(E120:H120)</f>
        <v>2674.89</v>
      </c>
      <c r="J120" s="73"/>
    </row>
    <row r="121" spans="1:10" s="33" customFormat="1" ht="18" customHeight="1" x14ac:dyDescent="0.2">
      <c r="A121" s="29">
        <v>50140</v>
      </c>
      <c r="B121" s="30" t="s">
        <v>83</v>
      </c>
      <c r="C121" s="30" t="s">
        <v>106</v>
      </c>
      <c r="D121" s="31">
        <v>1</v>
      </c>
      <c r="E121" s="32">
        <v>43625.66</v>
      </c>
      <c r="F121" s="32">
        <f>303.03+4340.31</f>
        <v>4643.34</v>
      </c>
      <c r="G121" s="32">
        <v>5670.6</v>
      </c>
      <c r="H121" s="69">
        <v>487.88</v>
      </c>
      <c r="I121" s="58">
        <f t="shared" si="3"/>
        <v>54427.479999999996</v>
      </c>
      <c r="J121" s="73"/>
    </row>
    <row r="122" spans="1:10" s="33" customFormat="1" ht="18" customHeight="1" x14ac:dyDescent="0.2">
      <c r="A122" s="29">
        <v>50568</v>
      </c>
      <c r="B122" s="30" t="s">
        <v>164</v>
      </c>
      <c r="C122" s="30" t="s">
        <v>151</v>
      </c>
      <c r="D122" s="31">
        <v>1</v>
      </c>
      <c r="E122" s="32">
        <v>43625.66</v>
      </c>
      <c r="F122" s="32">
        <v>0</v>
      </c>
      <c r="G122" s="32">
        <v>10911.55</v>
      </c>
      <c r="H122" s="69">
        <v>2009.97</v>
      </c>
      <c r="I122" s="58">
        <f t="shared" si="3"/>
        <v>56547.180000000008</v>
      </c>
      <c r="J122" s="73"/>
    </row>
    <row r="123" spans="1:10" s="33" customFormat="1" ht="18" customHeight="1" x14ac:dyDescent="0.2">
      <c r="A123" s="29">
        <v>2636</v>
      </c>
      <c r="B123" s="30" t="s">
        <v>168</v>
      </c>
      <c r="C123" s="30" t="s">
        <v>169</v>
      </c>
      <c r="D123" s="31">
        <v>1</v>
      </c>
      <c r="E123" s="32">
        <v>43625.66</v>
      </c>
      <c r="F123" s="32">
        <f>728.65+(378.1+91.78)*13</f>
        <v>6837.0899999999992</v>
      </c>
      <c r="G123" s="32">
        <v>0</v>
      </c>
      <c r="H123" s="69">
        <v>2330.8200000000002</v>
      </c>
      <c r="I123" s="58">
        <f t="shared" si="3"/>
        <v>52793.57</v>
      </c>
      <c r="J123" s="73"/>
    </row>
    <row r="124" spans="1:10" s="33" customFormat="1" ht="18" customHeight="1" x14ac:dyDescent="0.2">
      <c r="A124" s="29">
        <v>50148</v>
      </c>
      <c r="B124" s="30" t="s">
        <v>84</v>
      </c>
      <c r="C124" s="30" t="s">
        <v>109</v>
      </c>
      <c r="D124" s="31">
        <v>1</v>
      </c>
      <c r="E124" s="32">
        <v>43625.66</v>
      </c>
      <c r="F124" s="32">
        <f>303.03+4340.31</f>
        <v>4643.34</v>
      </c>
      <c r="G124" s="32">
        <v>5670.6</v>
      </c>
      <c r="H124" s="69">
        <v>614.97</v>
      </c>
      <c r="I124" s="58">
        <f t="shared" si="3"/>
        <v>54554.57</v>
      </c>
      <c r="J124" s="73"/>
    </row>
    <row r="125" spans="1:10" s="33" customFormat="1" ht="18" customHeight="1" x14ac:dyDescent="0.2">
      <c r="A125" s="29">
        <v>2432</v>
      </c>
      <c r="B125" s="30" t="s">
        <v>51</v>
      </c>
      <c r="C125" s="30" t="s">
        <v>100</v>
      </c>
      <c r="D125" s="31">
        <v>1</v>
      </c>
      <c r="E125" s="32">
        <v>43625.66</v>
      </c>
      <c r="F125" s="32">
        <v>3608.28</v>
      </c>
      <c r="G125" s="32">
        <f>10911.55+7648.81</f>
        <v>18560.36</v>
      </c>
      <c r="H125" s="69">
        <v>1735.83</v>
      </c>
      <c r="I125" s="58">
        <f t="shared" si="3"/>
        <v>67530.13</v>
      </c>
      <c r="J125" s="73"/>
    </row>
    <row r="126" spans="1:10" s="33" customFormat="1" ht="18.75" customHeight="1" x14ac:dyDescent="0.2">
      <c r="A126" s="29">
        <v>50529</v>
      </c>
      <c r="B126" s="30" t="s">
        <v>153</v>
      </c>
      <c r="C126" s="30" t="s">
        <v>96</v>
      </c>
      <c r="D126" s="31">
        <v>1</v>
      </c>
      <c r="E126" s="32">
        <v>43625.66</v>
      </c>
      <c r="F126" s="64">
        <v>0</v>
      </c>
      <c r="G126" s="64">
        <f>10911.55+1239.48</f>
        <v>12151.029999999999</v>
      </c>
      <c r="H126" s="69">
        <v>1413.07</v>
      </c>
      <c r="I126" s="58">
        <f t="shared" si="3"/>
        <v>57189.760000000002</v>
      </c>
      <c r="J126" s="73"/>
    </row>
    <row r="127" spans="1:10" s="33" customFormat="1" ht="18" customHeight="1" x14ac:dyDescent="0.2">
      <c r="A127" s="29">
        <v>1599</v>
      </c>
      <c r="B127" s="30" t="s">
        <v>52</v>
      </c>
      <c r="C127" s="30" t="s">
        <v>97</v>
      </c>
      <c r="D127" s="31">
        <v>1</v>
      </c>
      <c r="E127" s="32">
        <v>43625.66</v>
      </c>
      <c r="F127" s="32">
        <f>4768.79+61.75</f>
        <v>4830.54</v>
      </c>
      <c r="G127" s="32">
        <v>23906.35</v>
      </c>
      <c r="H127" s="69">
        <v>2957.83</v>
      </c>
      <c r="I127" s="58">
        <f t="shared" si="3"/>
        <v>75320.38</v>
      </c>
      <c r="J127" s="73"/>
    </row>
    <row r="128" spans="1:10" s="33" customFormat="1" ht="18" customHeight="1" x14ac:dyDescent="0.2">
      <c r="A128" s="29">
        <v>50294</v>
      </c>
      <c r="B128" s="30" t="s">
        <v>53</v>
      </c>
      <c r="C128" s="30" t="s">
        <v>100</v>
      </c>
      <c r="D128" s="31">
        <v>1</v>
      </c>
      <c r="E128" s="80" t="s">
        <v>183</v>
      </c>
      <c r="F128" s="81"/>
      <c r="G128" s="82"/>
      <c r="H128" s="69">
        <v>2612.9699999999998</v>
      </c>
      <c r="I128" s="58">
        <f t="shared" si="3"/>
        <v>2612.9699999999998</v>
      </c>
      <c r="J128" s="73"/>
    </row>
    <row r="129" spans="1:10" s="33" customFormat="1" ht="18" customHeight="1" x14ac:dyDescent="0.2">
      <c r="A129" s="65">
        <v>30293</v>
      </c>
      <c r="B129" s="51" t="s">
        <v>190</v>
      </c>
      <c r="C129" s="30" t="s">
        <v>96</v>
      </c>
      <c r="D129" s="31">
        <v>1</v>
      </c>
      <c r="E129" s="32">
        <v>43625.66</v>
      </c>
      <c r="F129" s="32">
        <v>0</v>
      </c>
      <c r="G129" s="32">
        <v>10911.55</v>
      </c>
      <c r="H129" s="69">
        <v>0</v>
      </c>
      <c r="I129" s="58">
        <f>SUM(E129:H129)</f>
        <v>54537.210000000006</v>
      </c>
      <c r="J129" s="73"/>
    </row>
    <row r="130" spans="1:10" s="33" customFormat="1" ht="18" customHeight="1" x14ac:dyDescent="0.2">
      <c r="A130" s="29">
        <v>1325</v>
      </c>
      <c r="B130" s="30" t="s">
        <v>54</v>
      </c>
      <c r="C130" s="30" t="s">
        <v>97</v>
      </c>
      <c r="D130" s="31">
        <v>1</v>
      </c>
      <c r="E130" s="32">
        <v>43625.66</v>
      </c>
      <c r="F130" s="32">
        <v>4830.54</v>
      </c>
      <c r="G130" s="32">
        <v>27534.39</v>
      </c>
      <c r="H130" s="69">
        <v>2025</v>
      </c>
      <c r="I130" s="58">
        <f t="shared" si="3"/>
        <v>78015.59</v>
      </c>
      <c r="J130" s="73"/>
    </row>
    <row r="131" spans="1:10" s="33" customFormat="1" ht="18" customHeight="1" x14ac:dyDescent="0.2">
      <c r="A131" s="29">
        <v>30345</v>
      </c>
      <c r="B131" s="51" t="s">
        <v>175</v>
      </c>
      <c r="C131" s="30" t="s">
        <v>98</v>
      </c>
      <c r="D131" s="31">
        <v>1</v>
      </c>
      <c r="E131" s="32">
        <v>43625.66</v>
      </c>
      <c r="F131" s="32">
        <v>303.02999999999997</v>
      </c>
      <c r="G131" s="32">
        <v>1674.53</v>
      </c>
      <c r="H131" s="69">
        <v>0</v>
      </c>
      <c r="I131" s="58">
        <f>SUM(E131:H131)</f>
        <v>45603.22</v>
      </c>
      <c r="J131" s="73"/>
    </row>
    <row r="132" spans="1:10" s="33" customFormat="1" ht="18" customHeight="1" x14ac:dyDescent="0.2">
      <c r="A132" s="29">
        <v>2176</v>
      </c>
      <c r="B132" s="30" t="s">
        <v>55</v>
      </c>
      <c r="C132" s="30" t="s">
        <v>100</v>
      </c>
      <c r="D132" s="31">
        <v>1</v>
      </c>
      <c r="E132" s="32">
        <v>43625.66</v>
      </c>
      <c r="F132" s="32">
        <v>3608.28</v>
      </c>
      <c r="G132" s="32">
        <v>18560.36</v>
      </c>
      <c r="H132" s="69">
        <v>2328.77</v>
      </c>
      <c r="I132" s="58">
        <f t="shared" si="3"/>
        <v>68123.070000000007</v>
      </c>
      <c r="J132" s="73"/>
    </row>
    <row r="133" spans="1:10" s="33" customFormat="1" ht="18" customHeight="1" x14ac:dyDescent="0.2">
      <c r="A133" s="29">
        <v>9126</v>
      </c>
      <c r="B133" s="30" t="s">
        <v>162</v>
      </c>
      <c r="C133" s="30" t="s">
        <v>96</v>
      </c>
      <c r="D133" s="31">
        <v>1</v>
      </c>
      <c r="E133" s="32">
        <v>43625.66</v>
      </c>
      <c r="F133" s="32">
        <v>0</v>
      </c>
      <c r="G133" s="32">
        <f>10911.55</f>
        <v>10911.55</v>
      </c>
      <c r="H133" s="69">
        <v>1839.83</v>
      </c>
      <c r="I133" s="58">
        <f t="shared" si="3"/>
        <v>56377.040000000008</v>
      </c>
      <c r="J133" s="73"/>
    </row>
    <row r="134" spans="1:10" s="33" customFormat="1" ht="18" customHeight="1" x14ac:dyDescent="0.2">
      <c r="A134" s="29">
        <v>2058</v>
      </c>
      <c r="B134" s="30" t="s">
        <v>56</v>
      </c>
      <c r="C134" s="30" t="s">
        <v>99</v>
      </c>
      <c r="D134" s="31">
        <v>1</v>
      </c>
      <c r="E134" s="32">
        <v>43625.66</v>
      </c>
      <c r="F134" s="32">
        <f>4768.79+61.75</f>
        <v>4830.54</v>
      </c>
      <c r="G134" s="32">
        <f>18560.36+3689.66</f>
        <v>22250.02</v>
      </c>
      <c r="H134" s="69">
        <v>2946.07</v>
      </c>
      <c r="I134" s="58">
        <f t="shared" si="3"/>
        <v>73652.290000000008</v>
      </c>
      <c r="J134" s="73"/>
    </row>
    <row r="135" spans="1:10" s="33" customFormat="1" ht="18" customHeight="1" x14ac:dyDescent="0.2">
      <c r="A135" s="29">
        <v>9055</v>
      </c>
      <c r="B135" s="30" t="s">
        <v>163</v>
      </c>
      <c r="C135" s="30" t="s">
        <v>151</v>
      </c>
      <c r="D135" s="31">
        <v>1</v>
      </c>
      <c r="E135" s="32">
        <v>43625.66</v>
      </c>
      <c r="F135" s="32">
        <v>0</v>
      </c>
      <c r="G135" s="32">
        <v>10911.55</v>
      </c>
      <c r="H135" s="69">
        <v>1841.29</v>
      </c>
      <c r="I135" s="58">
        <f t="shared" si="3"/>
        <v>56378.500000000007</v>
      </c>
      <c r="J135" s="73"/>
    </row>
    <row r="136" spans="1:10" s="33" customFormat="1" ht="18" customHeight="1" x14ac:dyDescent="0.2">
      <c r="A136" s="29">
        <v>2134</v>
      </c>
      <c r="B136" s="30" t="s">
        <v>57</v>
      </c>
      <c r="C136" s="30" t="s">
        <v>100</v>
      </c>
      <c r="D136" s="31">
        <v>1</v>
      </c>
      <c r="E136" s="32">
        <v>43625.66</v>
      </c>
      <c r="F136" s="32">
        <v>3608.28</v>
      </c>
      <c r="G136" s="32">
        <v>18560.36</v>
      </c>
      <c r="H136" s="69">
        <v>2295.38</v>
      </c>
      <c r="I136" s="58">
        <f t="shared" si="3"/>
        <v>68089.680000000008</v>
      </c>
      <c r="J136" s="73"/>
    </row>
    <row r="137" spans="1:10" s="33" customFormat="1" ht="18" customHeight="1" x14ac:dyDescent="0.2">
      <c r="A137" s="29">
        <v>9094</v>
      </c>
      <c r="B137" s="30" t="s">
        <v>150</v>
      </c>
      <c r="C137" s="30" t="s">
        <v>151</v>
      </c>
      <c r="D137" s="31">
        <v>1</v>
      </c>
      <c r="E137" s="32">
        <v>43625.66</v>
      </c>
      <c r="F137" s="32">
        <v>0</v>
      </c>
      <c r="G137" s="32">
        <v>10911.55</v>
      </c>
      <c r="H137" s="69">
        <v>1653.13</v>
      </c>
      <c r="I137" s="58">
        <f t="shared" si="3"/>
        <v>56190.340000000004</v>
      </c>
      <c r="J137" s="73"/>
    </row>
    <row r="138" spans="1:10" s="33" customFormat="1" ht="18" customHeight="1" x14ac:dyDescent="0.2">
      <c r="A138" s="29">
        <v>1605</v>
      </c>
      <c r="B138" s="30" t="s">
        <v>85</v>
      </c>
      <c r="C138" s="30" t="s">
        <v>109</v>
      </c>
      <c r="D138" s="31">
        <v>1</v>
      </c>
      <c r="E138" s="32">
        <v>43625.66</v>
      </c>
      <c r="F138" s="32">
        <v>4643.34</v>
      </c>
      <c r="G138" s="32">
        <f>10336.43+7526.48</f>
        <v>17862.91</v>
      </c>
      <c r="H138" s="69">
        <v>542.05999999999995</v>
      </c>
      <c r="I138" s="58">
        <f t="shared" si="3"/>
        <v>66673.97</v>
      </c>
      <c r="J138" s="73"/>
    </row>
    <row r="139" spans="1:10" s="33" customFormat="1" ht="18" customHeight="1" x14ac:dyDescent="0.2">
      <c r="A139" s="29">
        <v>1333</v>
      </c>
      <c r="B139" s="30" t="s">
        <v>58</v>
      </c>
      <c r="C139" s="30" t="s">
        <v>95</v>
      </c>
      <c r="D139" s="31">
        <v>1</v>
      </c>
      <c r="E139" s="32">
        <v>43625.66</v>
      </c>
      <c r="F139" s="32">
        <f>9555.65+313.82</f>
        <v>9869.4699999999993</v>
      </c>
      <c r="G139" s="32">
        <v>26620.880000000001</v>
      </c>
      <c r="H139" s="69">
        <v>3311.69</v>
      </c>
      <c r="I139" s="58">
        <f t="shared" si="3"/>
        <v>83427.700000000012</v>
      </c>
      <c r="J139" s="73"/>
    </row>
    <row r="140" spans="1:10" s="33" customFormat="1" ht="18" customHeight="1" x14ac:dyDescent="0.2">
      <c r="A140" s="29">
        <v>9081</v>
      </c>
      <c r="B140" s="30" t="s">
        <v>165</v>
      </c>
      <c r="C140" s="30" t="s">
        <v>151</v>
      </c>
      <c r="D140" s="31">
        <v>1</v>
      </c>
      <c r="E140" s="32">
        <v>43625.66</v>
      </c>
      <c r="F140" s="32">
        <v>0</v>
      </c>
      <c r="G140" s="32">
        <v>10911.55</v>
      </c>
      <c r="H140" s="69">
        <v>1962.89</v>
      </c>
      <c r="I140" s="58">
        <f t="shared" si="3"/>
        <v>56500.100000000006</v>
      </c>
      <c r="J140" s="73"/>
    </row>
    <row r="141" spans="1:10" s="33" customFormat="1" ht="18" customHeight="1" x14ac:dyDescent="0.2">
      <c r="A141" s="29">
        <v>50025</v>
      </c>
      <c r="B141" s="30" t="s">
        <v>86</v>
      </c>
      <c r="C141" s="30" t="s">
        <v>98</v>
      </c>
      <c r="D141" s="31">
        <v>1</v>
      </c>
      <c r="E141" s="32">
        <v>43625.66</v>
      </c>
      <c r="F141" s="32">
        <v>303.02999999999997</v>
      </c>
      <c r="G141" s="32">
        <v>1674.53</v>
      </c>
      <c r="H141" s="69">
        <v>410.48</v>
      </c>
      <c r="I141" s="58">
        <f t="shared" si="3"/>
        <v>46013.700000000004</v>
      </c>
      <c r="J141" s="73"/>
    </row>
    <row r="142" spans="1:10" s="33" customFormat="1" ht="18" customHeight="1" x14ac:dyDescent="0.2">
      <c r="A142" s="29">
        <v>2647</v>
      </c>
      <c r="B142" s="30" t="s">
        <v>167</v>
      </c>
      <c r="C142" s="30" t="s">
        <v>110</v>
      </c>
      <c r="D142" s="31">
        <v>1</v>
      </c>
      <c r="E142" s="32">
        <v>43625.66</v>
      </c>
      <c r="F142" s="32">
        <v>654.29</v>
      </c>
      <c r="G142" s="32">
        <v>0</v>
      </c>
      <c r="H142" s="69">
        <v>1181.81</v>
      </c>
      <c r="I142" s="58">
        <f t="shared" si="3"/>
        <v>45461.760000000002</v>
      </c>
      <c r="J142" s="73"/>
    </row>
    <row r="143" spans="1:10" s="33" customFormat="1" ht="18" customHeight="1" x14ac:dyDescent="0.2">
      <c r="A143" s="29">
        <v>1972</v>
      </c>
      <c r="B143" s="30" t="s">
        <v>59</v>
      </c>
      <c r="C143" s="30" t="s">
        <v>99</v>
      </c>
      <c r="D143" s="31">
        <v>1</v>
      </c>
      <c r="E143" s="32">
        <v>43625.66</v>
      </c>
      <c r="F143" s="32">
        <v>4830.54</v>
      </c>
      <c r="G143" s="32">
        <v>23476.57</v>
      </c>
      <c r="H143" s="69">
        <v>2946.07</v>
      </c>
      <c r="I143" s="58">
        <f t="shared" si="3"/>
        <v>74878.840000000011</v>
      </c>
      <c r="J143" s="73"/>
    </row>
    <row r="144" spans="1:10" s="33" customFormat="1" ht="18" customHeight="1" x14ac:dyDescent="0.2">
      <c r="A144" s="29">
        <v>2641</v>
      </c>
      <c r="B144" s="30" t="s">
        <v>170</v>
      </c>
      <c r="C144" s="30" t="s">
        <v>96</v>
      </c>
      <c r="D144" s="31">
        <v>1</v>
      </c>
      <c r="E144" s="32">
        <v>43625.66</v>
      </c>
      <c r="F144" s="32">
        <v>3608.28</v>
      </c>
      <c r="G144" s="32">
        <f>10911.55+7648.81</f>
        <v>18560.36</v>
      </c>
      <c r="H144" s="69">
        <v>1602.33</v>
      </c>
      <c r="I144" s="58">
        <f t="shared" si="3"/>
        <v>67396.63</v>
      </c>
      <c r="J144" s="73"/>
    </row>
    <row r="145" spans="1:10" s="33" customFormat="1" ht="18" customHeight="1" x14ac:dyDescent="0.2">
      <c r="A145" s="29">
        <v>1612</v>
      </c>
      <c r="B145" s="30" t="s">
        <v>166</v>
      </c>
      <c r="C145" s="30" t="s">
        <v>97</v>
      </c>
      <c r="D145" s="31">
        <v>1</v>
      </c>
      <c r="E145" s="32">
        <v>43625.66</v>
      </c>
      <c r="F145" s="32">
        <f>4769.31+61.23</f>
        <v>4830.54</v>
      </c>
      <c r="G145" s="32">
        <v>25700.74</v>
      </c>
      <c r="H145" s="69">
        <v>3151.99</v>
      </c>
      <c r="I145" s="58">
        <f t="shared" si="3"/>
        <v>77308.930000000008</v>
      </c>
      <c r="J145" s="73"/>
    </row>
    <row r="146" spans="1:10" s="33" customFormat="1" ht="18.75" customHeight="1" x14ac:dyDescent="0.2">
      <c r="A146" s="29">
        <v>1618</v>
      </c>
      <c r="B146" s="30" t="s">
        <v>192</v>
      </c>
      <c r="C146" s="51" t="s">
        <v>97</v>
      </c>
      <c r="D146" s="31">
        <v>1</v>
      </c>
      <c r="E146" s="32">
        <v>43625.66</v>
      </c>
      <c r="F146" s="32">
        <f>4768.79+61.75</f>
        <v>4830.54</v>
      </c>
      <c r="G146" s="32">
        <f>23906.35</f>
        <v>23906.35</v>
      </c>
      <c r="H146" s="69">
        <v>2922.41</v>
      </c>
      <c r="I146" s="58">
        <f>SUM(E146:H146)</f>
        <v>75284.960000000006</v>
      </c>
      <c r="J146" s="73"/>
    </row>
    <row r="147" spans="1:10" s="33" customFormat="1" ht="18" customHeight="1" x14ac:dyDescent="0.2">
      <c r="A147" s="29">
        <v>9108</v>
      </c>
      <c r="B147" s="30" t="s">
        <v>60</v>
      </c>
      <c r="C147" s="30" t="s">
        <v>100</v>
      </c>
      <c r="D147" s="31">
        <v>1</v>
      </c>
      <c r="E147" s="32">
        <v>43625.66</v>
      </c>
      <c r="F147" s="32">
        <v>3608.28</v>
      </c>
      <c r="G147" s="32">
        <v>18560.36</v>
      </c>
      <c r="H147" s="69">
        <v>2393.6799999999998</v>
      </c>
      <c r="I147" s="58">
        <f t="shared" si="3"/>
        <v>68187.98</v>
      </c>
      <c r="J147" s="73"/>
    </row>
    <row r="148" spans="1:10" s="33" customFormat="1" ht="18" customHeight="1" x14ac:dyDescent="0.2">
      <c r="A148" s="29">
        <v>2407</v>
      </c>
      <c r="B148" s="30" t="s">
        <v>91</v>
      </c>
      <c r="C148" s="30" t="s">
        <v>105</v>
      </c>
      <c r="D148" s="31">
        <v>1</v>
      </c>
      <c r="E148" s="32">
        <v>43310.93</v>
      </c>
      <c r="F148" s="32">
        <v>25818.91</v>
      </c>
      <c r="G148" s="32">
        <v>0</v>
      </c>
      <c r="H148" s="69">
        <v>5673.85</v>
      </c>
      <c r="I148" s="58">
        <f t="shared" si="3"/>
        <v>74803.69</v>
      </c>
      <c r="J148" s="73"/>
    </row>
    <row r="149" spans="1:10" s="34" customFormat="1" ht="18" customHeight="1" x14ac:dyDescent="0.2">
      <c r="A149" s="35">
        <v>2507</v>
      </c>
      <c r="B149" s="36" t="s">
        <v>141</v>
      </c>
      <c r="C149" s="37" t="s">
        <v>142</v>
      </c>
      <c r="D149" s="31">
        <v>1</v>
      </c>
      <c r="E149" s="32">
        <v>43625.66</v>
      </c>
      <c r="F149" s="32">
        <f>3608.28+1222.26</f>
        <v>4830.54</v>
      </c>
      <c r="G149" s="32">
        <v>24744.2</v>
      </c>
      <c r="H149" s="69">
        <v>3160.6</v>
      </c>
      <c r="I149" s="58">
        <f t="shared" si="3"/>
        <v>76361.000000000015</v>
      </c>
      <c r="J149" s="73"/>
    </row>
    <row r="150" spans="1:10" s="34" customFormat="1" ht="18" customHeight="1" x14ac:dyDescent="0.2">
      <c r="A150" s="29">
        <v>2099</v>
      </c>
      <c r="B150" s="30" t="s">
        <v>87</v>
      </c>
      <c r="C150" s="30" t="s">
        <v>103</v>
      </c>
      <c r="D150" s="31">
        <v>1</v>
      </c>
      <c r="E150" s="32">
        <v>43625.66</v>
      </c>
      <c r="F150" s="32">
        <f>5237.05+20.28</f>
        <v>5257.33</v>
      </c>
      <c r="G150" s="32">
        <v>5670.6</v>
      </c>
      <c r="H150" s="69">
        <v>697.82</v>
      </c>
      <c r="I150" s="58">
        <f t="shared" si="3"/>
        <v>55251.41</v>
      </c>
      <c r="J150" s="73"/>
    </row>
    <row r="151" spans="1:10" s="33" customFormat="1" ht="18" customHeight="1" x14ac:dyDescent="0.2">
      <c r="A151" s="65">
        <v>60042</v>
      </c>
      <c r="B151" s="51" t="s">
        <v>191</v>
      </c>
      <c r="C151" s="30" t="s">
        <v>96</v>
      </c>
      <c r="D151" s="31">
        <v>1</v>
      </c>
      <c r="E151" s="32">
        <v>43625.66</v>
      </c>
      <c r="F151" s="32">
        <v>0</v>
      </c>
      <c r="G151" s="32">
        <v>10911.55</v>
      </c>
      <c r="H151" s="69">
        <v>0</v>
      </c>
      <c r="I151" s="58">
        <f t="shared" si="3"/>
        <v>54537.210000000006</v>
      </c>
      <c r="J151" s="73"/>
    </row>
    <row r="152" spans="1:10" s="34" customFormat="1" ht="18" customHeight="1" x14ac:dyDescent="0.2">
      <c r="A152" s="29">
        <v>50236</v>
      </c>
      <c r="B152" s="30" t="s">
        <v>61</v>
      </c>
      <c r="C152" s="30" t="s">
        <v>100</v>
      </c>
      <c r="D152" s="31">
        <v>1</v>
      </c>
      <c r="E152" s="32">
        <v>43625.66</v>
      </c>
      <c r="F152" s="32">
        <v>3608.28</v>
      </c>
      <c r="G152" s="32">
        <v>18560.36</v>
      </c>
      <c r="H152" s="69">
        <v>2612.9699999999998</v>
      </c>
      <c r="I152" s="58">
        <f t="shared" si="3"/>
        <v>68407.27</v>
      </c>
      <c r="J152" s="73"/>
    </row>
    <row r="153" spans="1:10" s="34" customFormat="1" ht="18" customHeight="1" x14ac:dyDescent="0.2">
      <c r="A153" s="29">
        <v>50362</v>
      </c>
      <c r="B153" s="30" t="s">
        <v>62</v>
      </c>
      <c r="C153" s="30" t="s">
        <v>100</v>
      </c>
      <c r="D153" s="31">
        <v>1</v>
      </c>
      <c r="E153" s="32">
        <v>43625.66</v>
      </c>
      <c r="F153" s="32">
        <v>3608.28</v>
      </c>
      <c r="G153" s="32">
        <v>18560.36</v>
      </c>
      <c r="H153" s="69">
        <v>2328.77</v>
      </c>
      <c r="I153" s="58">
        <f t="shared" si="3"/>
        <v>68123.070000000007</v>
      </c>
      <c r="J153" s="73"/>
    </row>
    <row r="154" spans="1:10" s="34" customFormat="1" ht="18" customHeight="1" x14ac:dyDescent="0.2">
      <c r="A154" s="29">
        <v>1460</v>
      </c>
      <c r="B154" s="30" t="s">
        <v>63</v>
      </c>
      <c r="C154" s="30" t="s">
        <v>101</v>
      </c>
      <c r="D154" s="31">
        <v>1</v>
      </c>
      <c r="E154" s="32">
        <v>43625.66</v>
      </c>
      <c r="F154" s="32">
        <v>9869.4699999999993</v>
      </c>
      <c r="G154" s="32">
        <v>25378.73</v>
      </c>
      <c r="H154" s="69">
        <v>3617.95</v>
      </c>
      <c r="I154" s="58">
        <f t="shared" ref="I154:I159" si="4">SUM(E154:H154)</f>
        <v>82491.81</v>
      </c>
      <c r="J154" s="73"/>
    </row>
    <row r="155" spans="1:10" s="34" customFormat="1" ht="18" customHeight="1" x14ac:dyDescent="0.2">
      <c r="A155" s="29">
        <v>1598</v>
      </c>
      <c r="B155" s="30" t="s">
        <v>64</v>
      </c>
      <c r="C155" s="30" t="s">
        <v>97</v>
      </c>
      <c r="D155" s="31">
        <v>1</v>
      </c>
      <c r="E155" s="32">
        <v>43625.66</v>
      </c>
      <c r="F155" s="32">
        <f>4768.79+61.75</f>
        <v>4830.54</v>
      </c>
      <c r="G155" s="32">
        <v>23906.35</v>
      </c>
      <c r="H155" s="69">
        <v>2748.35</v>
      </c>
      <c r="I155" s="58">
        <f t="shared" si="4"/>
        <v>75110.900000000009</v>
      </c>
      <c r="J155" s="73"/>
    </row>
    <row r="156" spans="1:10" s="34" customFormat="1" ht="18" customHeight="1" thickBot="1" x14ac:dyDescent="0.25">
      <c r="A156" s="54">
        <v>1461</v>
      </c>
      <c r="B156" s="30" t="s">
        <v>65</v>
      </c>
      <c r="C156" s="30" t="s">
        <v>95</v>
      </c>
      <c r="D156" s="31">
        <v>1</v>
      </c>
      <c r="E156" s="32">
        <v>43625.66</v>
      </c>
      <c r="F156" s="32">
        <f>4768.79+61.75+5038.93</f>
        <v>9869.4700000000012</v>
      </c>
      <c r="G156" s="32">
        <v>25378.73</v>
      </c>
      <c r="H156" s="69">
        <v>3349.19</v>
      </c>
      <c r="I156" s="58">
        <f t="shared" si="4"/>
        <v>82223.05</v>
      </c>
      <c r="J156" s="73"/>
    </row>
    <row r="157" spans="1:10" s="34" customFormat="1" ht="20.25" customHeight="1" thickBot="1" x14ac:dyDescent="0.25">
      <c r="A157" s="56">
        <v>2281</v>
      </c>
      <c r="B157" s="53" t="s">
        <v>90</v>
      </c>
      <c r="C157" s="30" t="s">
        <v>110</v>
      </c>
      <c r="D157" s="31">
        <v>1</v>
      </c>
      <c r="E157" s="32">
        <v>43625.66</v>
      </c>
      <c r="F157" s="32">
        <f>(50.33+2268.26)*13</f>
        <v>30141.670000000002</v>
      </c>
      <c r="G157" s="32">
        <v>0</v>
      </c>
      <c r="H157" s="69">
        <v>0</v>
      </c>
      <c r="I157" s="58">
        <f t="shared" si="4"/>
        <v>73767.33</v>
      </c>
      <c r="J157" s="73"/>
    </row>
    <row r="158" spans="1:10" s="34" customFormat="1" ht="18" customHeight="1" x14ac:dyDescent="0.2">
      <c r="A158" s="55">
        <v>50055</v>
      </c>
      <c r="B158" s="30" t="s">
        <v>66</v>
      </c>
      <c r="C158" s="30" t="s">
        <v>100</v>
      </c>
      <c r="D158" s="31">
        <v>1</v>
      </c>
      <c r="E158" s="32">
        <v>43625.66</v>
      </c>
      <c r="F158" s="32">
        <v>3608.28</v>
      </c>
      <c r="G158" s="32">
        <v>18560.36</v>
      </c>
      <c r="H158" s="69">
        <v>2354.4899999999998</v>
      </c>
      <c r="I158" s="58">
        <f t="shared" si="4"/>
        <v>68148.790000000008</v>
      </c>
      <c r="J158" s="73"/>
    </row>
    <row r="159" spans="1:10" s="34" customFormat="1" ht="18" customHeight="1" thickBot="1" x14ac:dyDescent="0.25">
      <c r="A159" s="59">
        <v>1979</v>
      </c>
      <c r="B159" s="60" t="s">
        <v>67</v>
      </c>
      <c r="C159" s="60" t="s">
        <v>100</v>
      </c>
      <c r="D159" s="61">
        <v>1</v>
      </c>
      <c r="E159" s="62">
        <v>43625.66</v>
      </c>
      <c r="F159" s="62">
        <v>3608.28</v>
      </c>
      <c r="G159" s="62">
        <v>18560.36</v>
      </c>
      <c r="H159" s="71">
        <v>2354.4899999999998</v>
      </c>
      <c r="I159" s="63">
        <f t="shared" si="4"/>
        <v>68148.790000000008</v>
      </c>
      <c r="J159" s="73"/>
    </row>
    <row r="160" spans="1:10" ht="24" thickBot="1" x14ac:dyDescent="0.4">
      <c r="J160" s="75"/>
    </row>
    <row r="161" spans="1:4" ht="16.5" customHeight="1" thickBot="1" x14ac:dyDescent="0.4">
      <c r="A161" s="52"/>
      <c r="B161" s="77" t="s">
        <v>174</v>
      </c>
      <c r="C161" s="78"/>
      <c r="D161" s="79"/>
    </row>
    <row r="162" spans="1:4" ht="12.75" customHeight="1" thickBot="1" x14ac:dyDescent="0.4"/>
    <row r="163" spans="1:4" ht="12.75" customHeight="1" x14ac:dyDescent="0.35">
      <c r="B163" s="24" t="s">
        <v>131</v>
      </c>
      <c r="C163" s="20"/>
    </row>
    <row r="164" spans="1:4" ht="12.75" customHeight="1" x14ac:dyDescent="0.35">
      <c r="B164" s="25" t="s">
        <v>132</v>
      </c>
      <c r="C164" s="26"/>
    </row>
    <row r="165" spans="1:4" ht="12.75" customHeight="1" x14ac:dyDescent="0.35">
      <c r="B165" s="27" t="s">
        <v>133</v>
      </c>
      <c r="C165" s="26"/>
    </row>
    <row r="166" spans="1:4" ht="12.75" customHeight="1" x14ac:dyDescent="0.35">
      <c r="B166" s="27" t="s">
        <v>149</v>
      </c>
      <c r="C166" s="26"/>
    </row>
    <row r="167" spans="1:4" ht="12.75" customHeight="1" x14ac:dyDescent="0.35">
      <c r="B167" s="27" t="s">
        <v>134</v>
      </c>
      <c r="C167" s="26"/>
    </row>
    <row r="168" spans="1:4" ht="12.75" customHeight="1" x14ac:dyDescent="0.35">
      <c r="B168" s="27" t="s">
        <v>135</v>
      </c>
      <c r="C168" s="26"/>
    </row>
    <row r="169" spans="1:4" ht="12.75" customHeight="1" x14ac:dyDescent="0.35">
      <c r="B169" s="27" t="s">
        <v>136</v>
      </c>
      <c r="C169" s="26"/>
    </row>
    <row r="170" spans="1:4" ht="12.75" customHeight="1" thickBot="1" x14ac:dyDescent="0.4">
      <c r="B170" s="28" t="s">
        <v>137</v>
      </c>
      <c r="C170" s="23"/>
    </row>
    <row r="171" spans="1:4" ht="12.75" customHeight="1" x14ac:dyDescent="0.35"/>
    <row r="172" spans="1:4" ht="12.75" customHeight="1" x14ac:dyDescent="0.35"/>
    <row r="174" spans="1:4" ht="12.75" customHeight="1" x14ac:dyDescent="0.35"/>
    <row r="175" spans="1:4" ht="12.75" customHeight="1" x14ac:dyDescent="0.35"/>
    <row r="176" spans="1:4" ht="12.75" customHeight="1" x14ac:dyDescent="0.35"/>
    <row r="177" ht="12.75" customHeight="1" x14ac:dyDescent="0.35"/>
  </sheetData>
  <mergeCells count="3">
    <mergeCell ref="B161:D161"/>
    <mergeCell ref="E128:G128"/>
    <mergeCell ref="E120:G120"/>
  </mergeCells>
  <phoneticPr fontId="2" type="noConversion"/>
  <printOptions horizontalCentered="1"/>
  <pageMargins left="0.19685039370078741" right="0.15748031496062992" top="0.5" bottom="0.25" header="0.17" footer="0.17"/>
  <pageSetup paperSize="9" scale="79" fitToHeight="0" orientation="landscape" r:id="rId1"/>
  <headerFooter alignWithMargins="0">
    <oddHeader xml:space="preserve">&amp;C&amp;"MS Sans Serif,Grassetto"&amp;13RETRIBUZIONI DIRIGENTI ANNO 2018
</oddHeader>
  </headerFooter>
  <ignoredErrors>
    <ignoredError sqref="F111 F53" formula="1"/>
    <ignoredError sqref="I84:I87 I147:I159 I89:I108 I22:I42 I109:I128 I129:I144 I43:I8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 totali</vt:lpstr>
      <vt:lpstr>' totali'!Titoli_stampa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Luca</dc:creator>
  <cp:lastModifiedBy>Meroni Patrizia</cp:lastModifiedBy>
  <cp:lastPrinted>2018-05-31T09:19:39Z</cp:lastPrinted>
  <dcterms:created xsi:type="dcterms:W3CDTF">2010-10-31T14:58:03Z</dcterms:created>
  <dcterms:modified xsi:type="dcterms:W3CDTF">2019-09-27T12:48:09Z</dcterms:modified>
</cp:coreProperties>
</file>