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68" activeTab="0"/>
  </bookViews>
  <sheets>
    <sheet name="SOLO TRATTAMENTO ECONOMICO" sheetId="1" r:id="rId1"/>
  </sheets>
  <definedNames>
    <definedName name="_xlnm.Print_Area" localSheetId="0">'SOLO TRATTAMENTO ECONOMICO'!$A$1:$I$62</definedName>
    <definedName name="_xlnm.Print_Titles" localSheetId="0">'SOLO TRATTAMENTO ECONOMICO'!$24:$24</definedName>
  </definedNames>
  <calcPr fullCalcOnLoad="1"/>
</workbook>
</file>

<file path=xl/sharedStrings.xml><?xml version="1.0" encoding="utf-8"?>
<sst xmlns="http://schemas.openxmlformats.org/spreadsheetml/2006/main" count="90" uniqueCount="76">
  <si>
    <t>BRUZZONE MARIA GRAZIA</t>
  </si>
  <si>
    <t>CALDIROLI DARIO</t>
  </si>
  <si>
    <t>DE CURTIS MARCO</t>
  </si>
  <si>
    <t>DI MECO FRANCESCO</t>
  </si>
  <si>
    <t>FARISELLI LAURA</t>
  </si>
  <si>
    <t>FERROLI PAOLO</t>
  </si>
  <si>
    <t>FINOCCHIARO GAETANO</t>
  </si>
  <si>
    <t>FRANCESCHETTI SILVANA</t>
  </si>
  <si>
    <t>FRANZINI ANGELO AMATO</t>
  </si>
  <si>
    <t>LAURIA PINTER GIUSEPPE</t>
  </si>
  <si>
    <t>MANTEGAZZA RENATO EMILIO</t>
  </si>
  <si>
    <t>NARDOCCI NARDO</t>
  </si>
  <si>
    <t>PARATI EUGENIO AGOSTINO</t>
  </si>
  <si>
    <t>SILVANI ANTONIO</t>
  </si>
  <si>
    <t>TAGLIAVINI FABRIZIO</t>
  </si>
  <si>
    <t>TARONI FRANCO</t>
  </si>
  <si>
    <t>GARAVAGLIA BARBARA MARIA</t>
  </si>
  <si>
    <t>AZZINI SUSANNA</t>
  </si>
  <si>
    <t>BAZZONI SANDRA</t>
  </si>
  <si>
    <t>BERNI PIERGIORGIO</t>
  </si>
  <si>
    <t>LOSI MARCO</t>
  </si>
  <si>
    <t>PINARDI ROBERTO</t>
  </si>
  <si>
    <t>Qualifica</t>
  </si>
  <si>
    <t>DIRIG.INGEGNERE STR.COMP.</t>
  </si>
  <si>
    <t>DIR. MEDICO STR.COMPL. MEDICINA</t>
  </si>
  <si>
    <t>DIR.MEDICO STR.COMP.MEDICINA</t>
  </si>
  <si>
    <t>DIR.MEDICO STR.COMP.CHIRUR.</t>
  </si>
  <si>
    <t>DIR.AMMINISTRATIVO STR.COMPL.</t>
  </si>
  <si>
    <t>Cognome</t>
  </si>
  <si>
    <t>Stipendio Tabellare</t>
  </si>
  <si>
    <t>Altre Voci Fisse e continuative</t>
  </si>
  <si>
    <t>Matr</t>
  </si>
  <si>
    <t>INFORMATIVA AI SENSI DELL'ART. 21 DELLA LEGGE 18 Giugno 2009 N. 69</t>
  </si>
  <si>
    <t>Retribuzione lorda determinata su base annua derivante di CCNL vigenti</t>
  </si>
  <si>
    <t>(*) la retribuzione di risultato dei dirigenti, erogata annualmente a saldo, viene quantificata al termine dell'esercizio</t>
  </si>
  <si>
    <t>(**) gli importi annui sono soggetti alle seguenti ritenute:</t>
  </si>
  <si>
    <t>IRPEF</t>
  </si>
  <si>
    <t>con aliquota a scaglioni come segue:</t>
  </si>
  <si>
    <t>da € 55.001 a 75.000</t>
  </si>
  <si>
    <t>da € 28.000 a 55.000</t>
  </si>
  <si>
    <t>da € 15.000 a 28.000</t>
  </si>
  <si>
    <t>fino a € 15.000</t>
  </si>
  <si>
    <t>1. Nella voce stipendio tabellare è compresa anche l'indennità di vacanza contrattuale 2010/2012</t>
  </si>
  <si>
    <t>2. Nella voce fisse e continuative sono ricomprese</t>
  </si>
  <si>
    <t xml:space="preserve"> - Indennità specificità medica</t>
  </si>
  <si>
    <t xml:space="preserve"> - Indennità di struttura complessa</t>
  </si>
  <si>
    <t xml:space="preserve"> - Indennità di dipartimento</t>
  </si>
  <si>
    <t xml:space="preserve"> - Indennità di rischio radiologico</t>
  </si>
  <si>
    <t xml:space="preserve"> - Ria stipendio</t>
  </si>
  <si>
    <t xml:space="preserve"> - Ria Medico Specialistica</t>
  </si>
  <si>
    <t xml:space="preserve"> - Ria Tempo Pieno</t>
  </si>
  <si>
    <t>(*) Inoltre ai dirigenti spetta una quota annua di Risorse aggiuntive Regionali se previste</t>
  </si>
  <si>
    <t xml:space="preserve"> - Indennità di esclusività</t>
  </si>
  <si>
    <t xml:space="preserve"> - Indennità di sostituzione art. 18</t>
  </si>
  <si>
    <t>DIR.MEDICO STR.COMPL.CHIRUR.</t>
  </si>
  <si>
    <t>oltre € 75.000</t>
  </si>
  <si>
    <t>DIR. MEDICO con Incarico di Sostituzione  art. 18</t>
  </si>
  <si>
    <t>DIR. BIOLOGO con Incarico di Sostituzione  art. 18</t>
  </si>
  <si>
    <t>Rapp. di Lav.</t>
  </si>
  <si>
    <t>Retri. Posizione Totale</t>
  </si>
  <si>
    <t xml:space="preserve">di competenza (2013) sulla base delle disponibilità residue dei fondi della dirigenza ed in relazione al grado di </t>
  </si>
  <si>
    <t>Totale Competenze fisse</t>
  </si>
  <si>
    <t>raggiungimento degli obiettivi assegnati. Tale dato verrà pubblicato appena disponibile.</t>
  </si>
  <si>
    <r>
      <t>previdenza e assistenza</t>
    </r>
    <r>
      <rPr>
        <sz val="10"/>
        <color indexed="8"/>
        <rFont val="MS Sans Serif"/>
        <family val="0"/>
      </rPr>
      <t xml:space="preserve"> fino ad € 46.128,00 pari all'11,2% oltre tale cifra sono soggetti al 12,2% fino ad € 100.324,00</t>
    </r>
  </si>
  <si>
    <t>VISCONI STEFANO</t>
  </si>
  <si>
    <t>MAZZA DOMENICO NILO</t>
  </si>
  <si>
    <t xml:space="preserve">DIRIGENTE ANALISTA STR.COMPL. </t>
  </si>
  <si>
    <t>Retrib.di Risultato Anno 2014</t>
  </si>
  <si>
    <t>DIR.AMMINISTRATIVO STRUTT.COMPLESSA</t>
  </si>
  <si>
    <t>aspettativa non retrib. Incarico Direttore Scientifico</t>
  </si>
  <si>
    <t>aspettativa non retrib. Incarico Direttore  Amm.vo</t>
  </si>
  <si>
    <t>DIRIGENTI IN SERVIZIO AL 30 SETTEMBRE 2016 CON INCARICO DI STRUTTURA COMPLESSA E SOSTITUTI</t>
  </si>
  <si>
    <t>GIACCONE GIORGIO</t>
  </si>
  <si>
    <t>DIR. MEDICO con incarico di Sostituzione art.18</t>
  </si>
  <si>
    <t>PANTALEONI CHIARA</t>
  </si>
  <si>
    <t>DIR. MEDICO con incarico di Sostituzione art. 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</si>
</sst>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6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8.05"/>
      <color indexed="8"/>
      <name val="Times New Roman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b/>
      <i/>
      <u val="single"/>
      <sz val="12"/>
      <color indexed="8"/>
      <name val="MS Sans Serif"/>
      <family val="2"/>
    </font>
    <font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MS Sans Serif"/>
      <family val="0"/>
    </font>
    <font>
      <b/>
      <i/>
      <u val="single"/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color indexed="8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4" applyNumberFormat="0" applyFill="0" applyProtection="0">
      <alignment horizontal="left" vertical="center"/>
    </xf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5" applyNumberFormat="0" applyFont="0" applyAlignment="0" applyProtection="0"/>
    <xf numFmtId="0" fontId="36" fillId="20" borderId="6" applyNumberFormat="0" applyAlignment="0" applyProtection="0"/>
    <xf numFmtId="164" fontId="2" fillId="0" borderId="0" applyFill="0" applyBorder="0" applyProtection="0">
      <alignment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</cellStyleXfs>
  <cellXfs count="74">
    <xf numFmtId="0" fontId="0" fillId="0" borderId="0" xfId="0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9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8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1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4" fontId="9" fillId="0" borderId="14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0" fontId="9" fillId="0" borderId="16" xfId="0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3" fillId="0" borderId="0" xfId="47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0" fontId="9" fillId="0" borderId="15" xfId="0" applyFont="1" applyBorder="1" applyAlignment="1">
      <alignment/>
    </xf>
    <xf numFmtId="4" fontId="9" fillId="0" borderId="16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19" xfId="47" applyFont="1" applyFill="1" applyBorder="1" applyAlignment="1">
      <alignment horizontal="right" vertical="center" wrapText="1"/>
      <protection/>
    </xf>
    <xf numFmtId="0" fontId="3" fillId="0" borderId="20" xfId="47" applyFont="1" applyFill="1" applyBorder="1" applyAlignment="1">
      <alignment vertical="center" wrapText="1"/>
      <protection/>
    </xf>
    <xf numFmtId="9" fontId="3" fillId="0" borderId="20" xfId="47" applyNumberFormat="1" applyFont="1" applyFill="1" applyBorder="1" applyAlignment="1">
      <alignment vertical="center" wrapText="1"/>
      <protection/>
    </xf>
    <xf numFmtId="0" fontId="3" fillId="0" borderId="20" xfId="46" applyFont="1" applyFill="1" applyBorder="1" applyAlignment="1">
      <alignment vertical="center" wrapText="1"/>
      <protection/>
    </xf>
    <xf numFmtId="4" fontId="0" fillId="0" borderId="20" xfId="0" applyNumberFormat="1" applyFont="1" applyBorder="1" applyAlignment="1">
      <alignment vertical="center"/>
    </xf>
    <xf numFmtId="4" fontId="3" fillId="0" borderId="20" xfId="47" applyNumberFormat="1" applyFont="1" applyFill="1" applyBorder="1" applyAlignment="1">
      <alignment horizontal="right" vertical="center" wrapText="1"/>
      <protection/>
    </xf>
    <xf numFmtId="4" fontId="3" fillId="0" borderId="20" xfId="0" applyNumberFormat="1" applyFont="1" applyFill="1" applyBorder="1" applyAlignment="1">
      <alignment vertical="center"/>
    </xf>
    <xf numFmtId="0" fontId="3" fillId="0" borderId="20" xfId="46" applyFont="1" applyFill="1" applyBorder="1" applyAlignment="1">
      <alignment vertical="center"/>
      <protection/>
    </xf>
    <xf numFmtId="0" fontId="3" fillId="0" borderId="21" xfId="47" applyFont="1" applyFill="1" applyBorder="1" applyAlignment="1">
      <alignment horizontal="right" vertical="center" wrapText="1"/>
      <protection/>
    </xf>
    <xf numFmtId="9" fontId="3" fillId="0" borderId="22" xfId="47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3" fillId="0" borderId="22" xfId="47" applyNumberFormat="1" applyFont="1" applyFill="1" applyBorder="1" applyAlignment="1">
      <alignment horizontal="right" vertical="center" wrapText="1"/>
      <protection/>
    </xf>
    <xf numFmtId="0" fontId="3" fillId="0" borderId="19" xfId="46" applyFont="1" applyFill="1" applyBorder="1" applyAlignment="1">
      <alignment horizontal="right" vertical="center" wrapText="1"/>
      <protection/>
    </xf>
    <xf numFmtId="0" fontId="3" fillId="0" borderId="22" xfId="47" applyFont="1" applyFill="1" applyBorder="1" applyAlignment="1">
      <alignment vertical="center" wrapText="1"/>
      <protection/>
    </xf>
    <xf numFmtId="4" fontId="3" fillId="0" borderId="23" xfId="47" applyNumberFormat="1" applyFont="1" applyFill="1" applyBorder="1" applyAlignment="1">
      <alignment horizontal="center" vertical="center" wrapText="1"/>
      <protection/>
    </xf>
    <xf numFmtId="4" fontId="3" fillId="0" borderId="24" xfId="47" applyNumberFormat="1" applyFont="1" applyFill="1" applyBorder="1" applyAlignment="1">
      <alignment horizontal="center" vertical="center" wrapText="1"/>
      <protection/>
    </xf>
    <xf numFmtId="4" fontId="11" fillId="0" borderId="25" xfId="47" applyNumberFormat="1" applyFont="1" applyFill="1" applyBorder="1" applyAlignment="1">
      <alignment horizontal="center" vertical="center" wrapText="1"/>
      <protection/>
    </xf>
    <xf numFmtId="4" fontId="11" fillId="0" borderId="26" xfId="47" applyNumberFormat="1" applyFont="1" applyFill="1" applyBorder="1" applyAlignment="1">
      <alignment horizontal="center" vertical="center" wrapText="1"/>
      <protection/>
    </xf>
    <xf numFmtId="4" fontId="11" fillId="0" borderId="27" xfId="4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28" xfId="47" applyFont="1" applyFill="1" applyBorder="1" applyAlignment="1">
      <alignment horizontal="right" vertical="center" wrapText="1"/>
      <protection/>
    </xf>
    <xf numFmtId="0" fontId="3" fillId="0" borderId="29" xfId="47" applyFont="1" applyFill="1" applyBorder="1" applyAlignment="1">
      <alignment vertical="center" wrapText="1"/>
      <protection/>
    </xf>
    <xf numFmtId="9" fontId="3" fillId="0" borderId="29" xfId="47" applyNumberFormat="1" applyFont="1" applyFill="1" applyBorder="1" applyAlignment="1">
      <alignment vertical="center" wrapText="1"/>
      <protection/>
    </xf>
    <xf numFmtId="4" fontId="3" fillId="0" borderId="29" xfId="47" applyNumberFormat="1" applyFont="1" applyFill="1" applyBorder="1" applyAlignment="1">
      <alignment horizontal="right" vertical="center" wrapText="1"/>
      <protection/>
    </xf>
    <xf numFmtId="4" fontId="3" fillId="0" borderId="30" xfId="47" applyNumberFormat="1" applyFont="1" applyFill="1" applyBorder="1" applyAlignment="1">
      <alignment horizontal="center" vertical="center" wrapText="1"/>
      <protection/>
    </xf>
    <xf numFmtId="0" fontId="5" fillId="34" borderId="28" xfId="47" applyFont="1" applyFill="1" applyBorder="1" applyAlignment="1">
      <alignment horizontal="center" vertical="center" wrapText="1"/>
      <protection/>
    </xf>
    <xf numFmtId="0" fontId="5" fillId="34" borderId="31" xfId="47" applyFont="1" applyFill="1" applyBorder="1" applyAlignment="1">
      <alignment horizontal="center" vertical="center" wrapText="1"/>
      <protection/>
    </xf>
    <xf numFmtId="0" fontId="5" fillId="34" borderId="29" xfId="47" applyFont="1" applyFill="1" applyBorder="1" applyAlignment="1">
      <alignment horizontal="center" vertical="center" wrapText="1"/>
      <protection/>
    </xf>
    <xf numFmtId="0" fontId="5" fillId="34" borderId="32" xfId="47" applyFont="1" applyFill="1" applyBorder="1" applyAlignment="1">
      <alignment horizontal="center" vertical="center" wrapText="1"/>
      <protection/>
    </xf>
    <xf numFmtId="0" fontId="11" fillId="34" borderId="29" xfId="47" applyFont="1" applyFill="1" applyBorder="1" applyAlignment="1">
      <alignment horizontal="center" vertical="center" wrapText="1"/>
      <protection/>
    </xf>
    <xf numFmtId="0" fontId="11" fillId="34" borderId="32" xfId="47" applyFont="1" applyFill="1" applyBorder="1" applyAlignment="1">
      <alignment horizontal="center" vertical="center" wrapText="1"/>
      <protection/>
    </xf>
    <xf numFmtId="4" fontId="11" fillId="0" borderId="20" xfId="47" applyNumberFormat="1" applyFont="1" applyFill="1" applyBorder="1" applyAlignment="1">
      <alignment horizontal="center" vertical="center" wrapText="1"/>
      <protection/>
    </xf>
    <xf numFmtId="4" fontId="11" fillId="34" borderId="33" xfId="47" applyNumberFormat="1" applyFont="1" applyFill="1" applyBorder="1" applyAlignment="1">
      <alignment horizontal="center" vertical="center" wrapText="1"/>
      <protection/>
    </xf>
    <xf numFmtId="4" fontId="11" fillId="34" borderId="34" xfId="47" applyNumberFormat="1" applyFont="1" applyFill="1" applyBorder="1" applyAlignment="1">
      <alignment horizontal="center" vertical="center" wrapText="1"/>
      <protection/>
    </xf>
    <xf numFmtId="4" fontId="11" fillId="34" borderId="29" xfId="47" applyNumberFormat="1" applyFont="1" applyFill="1" applyBorder="1" applyAlignment="1">
      <alignment horizontal="center" vertical="center" wrapText="1"/>
      <protection/>
    </xf>
    <xf numFmtId="4" fontId="11" fillId="34" borderId="32" xfId="47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da acces" xfId="46"/>
    <cellStyle name="Normale_da acces totali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H35" sqref="H35"/>
    </sheetView>
  </sheetViews>
  <sheetFormatPr defaultColWidth="9.140625" defaultRowHeight="12.75"/>
  <cols>
    <col min="1" max="1" width="7.8515625" style="8" bestFit="1" customWidth="1"/>
    <col min="2" max="2" width="30.140625" style="8" customWidth="1"/>
    <col min="3" max="3" width="43.140625" style="8" customWidth="1"/>
    <col min="4" max="4" width="6.8515625" style="8" customWidth="1"/>
    <col min="5" max="5" width="11.28125" style="9" customWidth="1"/>
    <col min="6" max="6" width="10.140625" style="9" customWidth="1"/>
    <col min="7" max="7" width="12.00390625" style="9" customWidth="1"/>
    <col min="8" max="8" width="11.00390625" style="9" customWidth="1"/>
    <col min="9" max="9" width="14.00390625" style="9" customWidth="1"/>
    <col min="10" max="10" width="12.28125" style="8" bestFit="1" customWidth="1"/>
    <col min="11" max="16384" width="9.140625" style="8" customWidth="1"/>
  </cols>
  <sheetData>
    <row r="1" spans="1:3" ht="14.25" customHeight="1">
      <c r="A1" s="5" t="s">
        <v>32</v>
      </c>
      <c r="B1" s="6"/>
      <c r="C1" s="7"/>
    </row>
    <row r="2" spans="1:3" ht="16.5" customHeight="1" thickBot="1">
      <c r="A2" s="10" t="s">
        <v>33</v>
      </c>
      <c r="B2" s="11"/>
      <c r="C2" s="12"/>
    </row>
    <row r="3" ht="11.25" thickBot="1"/>
    <row r="4" spans="1:7" ht="12.75">
      <c r="A4" s="23" t="s">
        <v>34</v>
      </c>
      <c r="B4" s="24"/>
      <c r="C4" s="24"/>
      <c r="D4" s="24"/>
      <c r="E4" s="30"/>
      <c r="F4" s="31"/>
      <c r="G4" s="18"/>
    </row>
    <row r="5" spans="1:7" ht="12.75">
      <c r="A5" s="26" t="s">
        <v>60</v>
      </c>
      <c r="B5" s="27"/>
      <c r="C5" s="27"/>
      <c r="D5" s="27"/>
      <c r="E5" s="25"/>
      <c r="F5" s="22"/>
      <c r="G5" s="19"/>
    </row>
    <row r="6" spans="1:7" ht="12.75">
      <c r="A6" s="26" t="s">
        <v>62</v>
      </c>
      <c r="B6" s="27"/>
      <c r="C6" s="27"/>
      <c r="D6" s="27"/>
      <c r="E6" s="25"/>
      <c r="F6" s="22"/>
      <c r="G6" s="19"/>
    </row>
    <row r="7" spans="1:7" ht="12.75">
      <c r="A7" s="26" t="s">
        <v>51</v>
      </c>
      <c r="B7" s="27"/>
      <c r="C7" s="27"/>
      <c r="D7" s="27"/>
      <c r="E7" s="25"/>
      <c r="F7" s="22"/>
      <c r="G7" s="19"/>
    </row>
    <row r="8" spans="1:7" ht="12.75">
      <c r="A8" s="26" t="s">
        <v>35</v>
      </c>
      <c r="B8" s="27"/>
      <c r="C8" s="27"/>
      <c r="D8" s="27"/>
      <c r="E8" s="25"/>
      <c r="F8" s="22"/>
      <c r="G8" s="19"/>
    </row>
    <row r="9" spans="1:7" ht="12.75">
      <c r="A9" s="1" t="s">
        <v>63</v>
      </c>
      <c r="B9" s="27"/>
      <c r="C9" s="27"/>
      <c r="D9" s="27"/>
      <c r="E9" s="25"/>
      <c r="F9" s="22"/>
      <c r="G9" s="19"/>
    </row>
    <row r="10" spans="1:7" ht="12.75">
      <c r="A10" s="2" t="s">
        <v>36</v>
      </c>
      <c r="B10" s="27" t="s">
        <v>37</v>
      </c>
      <c r="C10" s="27"/>
      <c r="D10" s="27"/>
      <c r="E10" s="25"/>
      <c r="F10" s="22"/>
      <c r="G10" s="19"/>
    </row>
    <row r="11" spans="1:7" ht="12.75">
      <c r="A11" s="3">
        <v>0.23</v>
      </c>
      <c r="B11" s="27" t="s">
        <v>41</v>
      </c>
      <c r="C11" s="27"/>
      <c r="D11" s="27"/>
      <c r="E11" s="25"/>
      <c r="F11" s="22"/>
      <c r="G11" s="19"/>
    </row>
    <row r="12" spans="1:7" ht="12.75">
      <c r="A12" s="3">
        <v>0.27</v>
      </c>
      <c r="B12" s="27" t="s">
        <v>40</v>
      </c>
      <c r="C12" s="27"/>
      <c r="D12" s="27"/>
      <c r="E12" s="25"/>
      <c r="F12" s="22"/>
      <c r="G12" s="19"/>
    </row>
    <row r="13" spans="1:7" ht="12.75">
      <c r="A13" s="3">
        <v>0.38</v>
      </c>
      <c r="B13" s="28" t="s">
        <v>39</v>
      </c>
      <c r="C13" s="27"/>
      <c r="D13" s="27"/>
      <c r="E13" s="29"/>
      <c r="F13" s="22"/>
      <c r="G13" s="19"/>
    </row>
    <row r="14" spans="1:7" ht="12.75">
      <c r="A14" s="3">
        <v>0.41</v>
      </c>
      <c r="B14" s="28" t="s">
        <v>38</v>
      </c>
      <c r="C14" s="27"/>
      <c r="D14" s="27"/>
      <c r="E14" s="25"/>
      <c r="F14" s="22"/>
      <c r="G14" s="19"/>
    </row>
    <row r="15" spans="1:7" ht="12.75">
      <c r="A15" s="3">
        <v>0.43</v>
      </c>
      <c r="B15" s="28" t="s">
        <v>55</v>
      </c>
      <c r="C15" s="27"/>
      <c r="D15" s="27"/>
      <c r="E15" s="25"/>
      <c r="F15" s="22"/>
      <c r="G15" s="19"/>
    </row>
    <row r="16" spans="1:7" ht="11.25" thickBot="1">
      <c r="A16" s="32"/>
      <c r="B16" s="20"/>
      <c r="C16" s="20"/>
      <c r="D16" s="20"/>
      <c r="E16" s="33"/>
      <c r="F16" s="33"/>
      <c r="G16" s="21"/>
    </row>
    <row r="19" ht="15.75">
      <c r="A19" s="4" t="s">
        <v>71</v>
      </c>
    </row>
    <row r="20" ht="12.75">
      <c r="A20" s="35"/>
    </row>
    <row r="21" ht="12.75">
      <c r="A21" s="35"/>
    </row>
    <row r="22" ht="15.75" customHeight="1" thickBot="1"/>
    <row r="23" spans="1:9" ht="15.75" customHeight="1">
      <c r="A23" s="63" t="s">
        <v>31</v>
      </c>
      <c r="B23" s="65" t="s">
        <v>28</v>
      </c>
      <c r="C23" s="65" t="s">
        <v>22</v>
      </c>
      <c r="D23" s="67" t="s">
        <v>58</v>
      </c>
      <c r="E23" s="72" t="s">
        <v>29</v>
      </c>
      <c r="F23" s="72" t="s">
        <v>59</v>
      </c>
      <c r="G23" s="72" t="s">
        <v>30</v>
      </c>
      <c r="H23" s="72" t="s">
        <v>67</v>
      </c>
      <c r="I23" s="70" t="s">
        <v>61</v>
      </c>
    </row>
    <row r="24" spans="1:9" ht="27" customHeight="1" thickBot="1">
      <c r="A24" s="64"/>
      <c r="B24" s="66"/>
      <c r="C24" s="66"/>
      <c r="D24" s="68"/>
      <c r="E24" s="73"/>
      <c r="F24" s="73"/>
      <c r="G24" s="73"/>
      <c r="H24" s="73"/>
      <c r="I24" s="71"/>
    </row>
    <row r="25" spans="1:9" s="46" customFormat="1" ht="25.5" customHeight="1">
      <c r="A25" s="58">
        <v>2401</v>
      </c>
      <c r="B25" s="59" t="s">
        <v>17</v>
      </c>
      <c r="C25" s="59" t="s">
        <v>23</v>
      </c>
      <c r="D25" s="60">
        <v>1</v>
      </c>
      <c r="E25" s="61">
        <v>43625.66</v>
      </c>
      <c r="F25" s="61">
        <v>16592.16</v>
      </c>
      <c r="G25" s="61">
        <v>24864.45</v>
      </c>
      <c r="H25" s="62">
        <v>7681.16</v>
      </c>
      <c r="I25" s="53">
        <f>SUM(E25:H25)</f>
        <v>92763.43000000001</v>
      </c>
    </row>
    <row r="26" spans="1:9" s="46" customFormat="1" ht="25.5" customHeight="1">
      <c r="A26" s="36">
        <v>2089</v>
      </c>
      <c r="B26" s="37" t="s">
        <v>18</v>
      </c>
      <c r="C26" s="37" t="s">
        <v>27</v>
      </c>
      <c r="D26" s="38">
        <v>1</v>
      </c>
      <c r="E26" s="41">
        <v>43625.66</v>
      </c>
      <c r="F26" s="41">
        <v>19232.46</v>
      </c>
      <c r="G26" s="41">
        <v>10218</v>
      </c>
      <c r="H26" s="51">
        <v>0</v>
      </c>
      <c r="I26" s="54">
        <f aca="true" t="shared" si="0" ref="I26:I49">SUM(E26:H26)</f>
        <v>73076.12</v>
      </c>
    </row>
    <row r="27" spans="1:9" s="46" customFormat="1" ht="25.5" customHeight="1">
      <c r="A27" s="36">
        <v>2061</v>
      </c>
      <c r="B27" s="37" t="s">
        <v>19</v>
      </c>
      <c r="C27" s="37" t="s">
        <v>27</v>
      </c>
      <c r="D27" s="38">
        <v>1</v>
      </c>
      <c r="E27" s="40">
        <v>43625.66</v>
      </c>
      <c r="F27" s="40">
        <v>27612</v>
      </c>
      <c r="G27" s="40">
        <v>12155.263</v>
      </c>
      <c r="H27" s="51">
        <v>1431.01</v>
      </c>
      <c r="I27" s="54">
        <f t="shared" si="0"/>
        <v>84823.933</v>
      </c>
    </row>
    <row r="28" spans="1:9" s="46" customFormat="1" ht="25.5" customHeight="1">
      <c r="A28" s="36">
        <v>1299</v>
      </c>
      <c r="B28" s="37" t="s">
        <v>0</v>
      </c>
      <c r="C28" s="37" t="s">
        <v>24</v>
      </c>
      <c r="D28" s="38">
        <v>1</v>
      </c>
      <c r="E28" s="41">
        <v>43625.66</v>
      </c>
      <c r="F28" s="41">
        <f>13395.85+531.7</f>
        <v>13927.550000000001</v>
      </c>
      <c r="G28" s="41">
        <v>42850.53</v>
      </c>
      <c r="H28" s="51">
        <v>5160.26</v>
      </c>
      <c r="I28" s="54">
        <f t="shared" si="0"/>
        <v>105564</v>
      </c>
    </row>
    <row r="29" spans="1:9" s="46" customFormat="1" ht="25.5" customHeight="1">
      <c r="A29" s="36">
        <v>1964</v>
      </c>
      <c r="B29" s="37" t="s">
        <v>1</v>
      </c>
      <c r="C29" s="37" t="s">
        <v>26</v>
      </c>
      <c r="D29" s="38">
        <v>1</v>
      </c>
      <c r="E29" s="41">
        <v>43625.66</v>
      </c>
      <c r="F29" s="41">
        <v>15449.2</v>
      </c>
      <c r="G29" s="41">
        <v>47689.85</v>
      </c>
      <c r="H29" s="51">
        <v>5606.08</v>
      </c>
      <c r="I29" s="54">
        <f t="shared" si="0"/>
        <v>112370.79</v>
      </c>
    </row>
    <row r="30" spans="1:9" s="46" customFormat="1" ht="25.5" customHeight="1">
      <c r="A30" s="36">
        <v>1286</v>
      </c>
      <c r="B30" s="37" t="s">
        <v>2</v>
      </c>
      <c r="C30" s="37" t="s">
        <v>56</v>
      </c>
      <c r="D30" s="38">
        <v>1</v>
      </c>
      <c r="E30" s="41">
        <v>43625.66</v>
      </c>
      <c r="F30" s="41">
        <v>12869.48</v>
      </c>
      <c r="G30" s="41">
        <f>27473.03+(535.05*12)</f>
        <v>33893.63</v>
      </c>
      <c r="H30" s="51">
        <v>2836.09</v>
      </c>
      <c r="I30" s="54">
        <f t="shared" si="0"/>
        <v>93224.85999999999</v>
      </c>
    </row>
    <row r="31" spans="1:9" s="46" customFormat="1" ht="25.5" customHeight="1">
      <c r="A31" s="36">
        <v>1483</v>
      </c>
      <c r="B31" s="37" t="s">
        <v>3</v>
      </c>
      <c r="C31" s="37" t="s">
        <v>26</v>
      </c>
      <c r="D31" s="38">
        <v>1</v>
      </c>
      <c r="E31" s="41">
        <v>43625.66</v>
      </c>
      <c r="F31" s="41">
        <v>15449.2</v>
      </c>
      <c r="G31" s="41">
        <f>40626.3+14460.81</f>
        <v>55087.11</v>
      </c>
      <c r="H31" s="51">
        <v>4866.46</v>
      </c>
      <c r="I31" s="54">
        <f t="shared" si="0"/>
        <v>119028.43000000001</v>
      </c>
    </row>
    <row r="32" spans="1:9" s="46" customFormat="1" ht="25.5" customHeight="1">
      <c r="A32" s="36">
        <v>1908</v>
      </c>
      <c r="B32" s="37" t="s">
        <v>4</v>
      </c>
      <c r="C32" s="37" t="s">
        <v>25</v>
      </c>
      <c r="D32" s="38">
        <v>1</v>
      </c>
      <c r="E32" s="41">
        <v>43625.66</v>
      </c>
      <c r="F32" s="41">
        <v>13927.55</v>
      </c>
      <c r="G32" s="41">
        <v>41120.62</v>
      </c>
      <c r="H32" s="51">
        <v>5325.78</v>
      </c>
      <c r="I32" s="54">
        <f t="shared" si="0"/>
        <v>103999.61000000002</v>
      </c>
    </row>
    <row r="33" spans="1:9" s="46" customFormat="1" ht="25.5" customHeight="1">
      <c r="A33" s="36">
        <v>1839</v>
      </c>
      <c r="B33" s="37" t="s">
        <v>5</v>
      </c>
      <c r="C33" s="37" t="s">
        <v>54</v>
      </c>
      <c r="D33" s="38">
        <v>1</v>
      </c>
      <c r="E33" s="41">
        <v>43625.66</v>
      </c>
      <c r="F33" s="41">
        <f>9555.65+313.82+5579.73</f>
        <v>15449.199999999999</v>
      </c>
      <c r="G33" s="41">
        <f>18560.36+18523.31</f>
        <v>37083.67</v>
      </c>
      <c r="H33" s="51">
        <v>4804.36</v>
      </c>
      <c r="I33" s="54">
        <f t="shared" si="0"/>
        <v>100962.89</v>
      </c>
    </row>
    <row r="34" spans="1:9" s="46" customFormat="1" ht="25.5" customHeight="1">
      <c r="A34" s="36">
        <v>1270</v>
      </c>
      <c r="B34" s="37" t="s">
        <v>6</v>
      </c>
      <c r="C34" s="37" t="s">
        <v>24</v>
      </c>
      <c r="D34" s="38">
        <v>1</v>
      </c>
      <c r="E34" s="41">
        <v>43625.66</v>
      </c>
      <c r="F34" s="41">
        <f>13647.92+279.63</f>
        <v>13927.55</v>
      </c>
      <c r="G34" s="41">
        <v>42673.8</v>
      </c>
      <c r="H34" s="51">
        <v>4488.85</v>
      </c>
      <c r="I34" s="54">
        <f t="shared" si="0"/>
        <v>104715.86000000002</v>
      </c>
    </row>
    <row r="35" spans="1:9" s="46" customFormat="1" ht="25.5" customHeight="1">
      <c r="A35" s="36">
        <v>1044</v>
      </c>
      <c r="B35" s="37" t="s">
        <v>7</v>
      </c>
      <c r="C35" s="37" t="s">
        <v>24</v>
      </c>
      <c r="D35" s="38">
        <v>1</v>
      </c>
      <c r="E35" s="41">
        <v>43625.66</v>
      </c>
      <c r="F35" s="41">
        <f>13647.92+279.63</f>
        <v>13927.55</v>
      </c>
      <c r="G35" s="41">
        <f>47028.15+14460.81</f>
        <v>61488.96</v>
      </c>
      <c r="H35" s="51">
        <v>4444.27</v>
      </c>
      <c r="I35" s="54">
        <f t="shared" si="0"/>
        <v>123486.44000000002</v>
      </c>
    </row>
    <row r="36" spans="1:9" s="46" customFormat="1" ht="25.5" customHeight="1">
      <c r="A36" s="36">
        <v>1062</v>
      </c>
      <c r="B36" s="37" t="s">
        <v>8</v>
      </c>
      <c r="C36" s="37" t="s">
        <v>54</v>
      </c>
      <c r="D36" s="38">
        <v>1</v>
      </c>
      <c r="E36" s="41">
        <v>43625.66</v>
      </c>
      <c r="F36" s="41">
        <v>15449.2</v>
      </c>
      <c r="G36" s="41">
        <v>45721.13</v>
      </c>
      <c r="H36" s="51">
        <v>4138.12</v>
      </c>
      <c r="I36" s="54">
        <f t="shared" si="0"/>
        <v>108934.10999999999</v>
      </c>
    </row>
    <row r="37" spans="1:9" s="46" customFormat="1" ht="25.5" customHeight="1">
      <c r="A37" s="36">
        <v>1387</v>
      </c>
      <c r="B37" s="37" t="s">
        <v>16</v>
      </c>
      <c r="C37" s="37" t="s">
        <v>57</v>
      </c>
      <c r="D37" s="38">
        <v>1</v>
      </c>
      <c r="E37" s="41">
        <v>43625.66</v>
      </c>
      <c r="F37" s="41">
        <f>8154.77+99.71</f>
        <v>8254.48</v>
      </c>
      <c r="G37" s="41">
        <f>22286.94+(535.05*12)</f>
        <v>28707.539999999997</v>
      </c>
      <c r="H37" s="51">
        <v>3600.68</v>
      </c>
      <c r="I37" s="54">
        <f t="shared" si="0"/>
        <v>84188.35999999999</v>
      </c>
    </row>
    <row r="38" spans="1:9" s="46" customFormat="1" ht="25.5" customHeight="1">
      <c r="A38" s="36">
        <v>1455</v>
      </c>
      <c r="B38" s="37" t="s">
        <v>72</v>
      </c>
      <c r="C38" s="37" t="s">
        <v>73</v>
      </c>
      <c r="D38" s="38">
        <v>1</v>
      </c>
      <c r="E38" s="41">
        <v>43625.66</v>
      </c>
      <c r="F38" s="41">
        <f>4768.79+61.75</f>
        <v>4830.54</v>
      </c>
      <c r="G38" s="41">
        <f>25424.62+(535.05*12)</f>
        <v>31845.219999999998</v>
      </c>
      <c r="H38" s="51">
        <v>2938.32</v>
      </c>
      <c r="I38" s="54">
        <f t="shared" si="0"/>
        <v>83239.74</v>
      </c>
    </row>
    <row r="39" spans="1:10" s="57" customFormat="1" ht="25.5" customHeight="1">
      <c r="A39" s="36">
        <v>2105</v>
      </c>
      <c r="B39" s="37" t="s">
        <v>9</v>
      </c>
      <c r="C39" s="37" t="s">
        <v>24</v>
      </c>
      <c r="D39" s="38">
        <v>1</v>
      </c>
      <c r="E39" s="41">
        <v>43625.66</v>
      </c>
      <c r="F39" s="41">
        <f>9869.47+4058.08</f>
        <v>13927.55</v>
      </c>
      <c r="G39" s="41">
        <f>18560.36+10218+8305.31</f>
        <v>37083.67</v>
      </c>
      <c r="H39" s="51">
        <v>5207.44</v>
      </c>
      <c r="I39" s="54">
        <f t="shared" si="0"/>
        <v>99844.32</v>
      </c>
      <c r="J39" s="56"/>
    </row>
    <row r="40" spans="1:9" s="46" customFormat="1" ht="25.5" customHeight="1">
      <c r="A40" s="36">
        <v>1666</v>
      </c>
      <c r="B40" s="37" t="s">
        <v>20</v>
      </c>
      <c r="C40" s="37" t="s">
        <v>27</v>
      </c>
      <c r="D40" s="38">
        <v>1</v>
      </c>
      <c r="E40" s="41">
        <v>43625.66</v>
      </c>
      <c r="F40" s="42">
        <f>16050.84+3181.62</f>
        <v>19232.46</v>
      </c>
      <c r="G40" s="41">
        <v>41656.55</v>
      </c>
      <c r="H40" s="51">
        <v>10241.55</v>
      </c>
      <c r="I40" s="54">
        <f t="shared" si="0"/>
        <v>114756.22000000002</v>
      </c>
    </row>
    <row r="41" spans="1:9" s="46" customFormat="1" ht="25.5" customHeight="1">
      <c r="A41" s="36">
        <v>1267</v>
      </c>
      <c r="B41" s="37" t="s">
        <v>10</v>
      </c>
      <c r="C41" s="37" t="s">
        <v>24</v>
      </c>
      <c r="D41" s="38">
        <v>1</v>
      </c>
      <c r="E41" s="41">
        <v>43625.66</v>
      </c>
      <c r="F41" s="41">
        <f>13647.92+279.63</f>
        <v>13927.55</v>
      </c>
      <c r="G41" s="41">
        <f>56894.11-14460.81</f>
        <v>42433.3</v>
      </c>
      <c r="H41" s="51">
        <v>4512.08</v>
      </c>
      <c r="I41" s="54">
        <f t="shared" si="0"/>
        <v>104498.59000000001</v>
      </c>
    </row>
    <row r="42" spans="1:9" s="46" customFormat="1" ht="25.5" customHeight="1">
      <c r="A42" s="36">
        <v>2606</v>
      </c>
      <c r="B42" s="37" t="s">
        <v>65</v>
      </c>
      <c r="C42" s="37" t="s">
        <v>66</v>
      </c>
      <c r="D42" s="38">
        <v>1</v>
      </c>
      <c r="E42" s="41">
        <v>43625.66</v>
      </c>
      <c r="F42" s="41">
        <f>654.29+15937.87</f>
        <v>16592.16</v>
      </c>
      <c r="G42" s="41">
        <v>7407.66</v>
      </c>
      <c r="H42" s="51">
        <v>0</v>
      </c>
      <c r="I42" s="54">
        <f>SUM(E42:H42)</f>
        <v>67625.48000000001</v>
      </c>
    </row>
    <row r="43" spans="1:9" s="46" customFormat="1" ht="25.5" customHeight="1">
      <c r="A43" s="36">
        <v>1091</v>
      </c>
      <c r="B43" s="37" t="s">
        <v>11</v>
      </c>
      <c r="C43" s="37" t="s">
        <v>24</v>
      </c>
      <c r="D43" s="38">
        <v>1</v>
      </c>
      <c r="E43" s="41">
        <v>43625.66</v>
      </c>
      <c r="F43" s="41">
        <f>9617.4+252.07+4058.08</f>
        <v>13927.55</v>
      </c>
      <c r="G43" s="41">
        <f>30765.28+14833.65+14460.81</f>
        <v>60059.74</v>
      </c>
      <c r="H43" s="51">
        <v>5145</v>
      </c>
      <c r="I43" s="54">
        <f t="shared" si="0"/>
        <v>122757.95000000001</v>
      </c>
    </row>
    <row r="44" spans="1:9" s="46" customFormat="1" ht="25.5" customHeight="1">
      <c r="A44" s="36">
        <v>1367</v>
      </c>
      <c r="B44" s="37" t="s">
        <v>74</v>
      </c>
      <c r="C44" s="37" t="s">
        <v>75</v>
      </c>
      <c r="D44" s="38">
        <v>1</v>
      </c>
      <c r="E44" s="41">
        <v>43625.66</v>
      </c>
      <c r="F44" s="41">
        <f>4768.79+61.75</f>
        <v>4830.54</v>
      </c>
      <c r="G44" s="41">
        <f>26114.79+(535.05*12)</f>
        <v>32535.39</v>
      </c>
      <c r="H44" s="51">
        <v>3819.98</v>
      </c>
      <c r="I44" s="54">
        <f t="shared" si="0"/>
        <v>84811.56999999999</v>
      </c>
    </row>
    <row r="45" spans="1:9" s="46" customFormat="1" ht="25.5" customHeight="1">
      <c r="A45" s="36">
        <v>1063</v>
      </c>
      <c r="B45" s="37" t="s">
        <v>12</v>
      </c>
      <c r="C45" s="37" t="s">
        <v>24</v>
      </c>
      <c r="D45" s="38">
        <v>1</v>
      </c>
      <c r="E45" s="41">
        <v>43625.66</v>
      </c>
      <c r="F45" s="41">
        <f>13647.92+279.63</f>
        <v>13927.55</v>
      </c>
      <c r="G45" s="41">
        <f>45813.69+14460.81</f>
        <v>60274.5</v>
      </c>
      <c r="H45" s="51">
        <v>4528.34</v>
      </c>
      <c r="I45" s="54">
        <f t="shared" si="0"/>
        <v>122356.05</v>
      </c>
    </row>
    <row r="46" spans="1:9" s="46" customFormat="1" ht="27.75" customHeight="1">
      <c r="A46" s="49">
        <v>2062</v>
      </c>
      <c r="B46" s="39" t="s">
        <v>21</v>
      </c>
      <c r="C46" s="43" t="s">
        <v>27</v>
      </c>
      <c r="D46" s="38">
        <v>1</v>
      </c>
      <c r="E46" s="69" t="s">
        <v>70</v>
      </c>
      <c r="F46" s="69"/>
      <c r="G46" s="69"/>
      <c r="H46" s="51">
        <v>0</v>
      </c>
      <c r="I46" s="54">
        <f t="shared" si="0"/>
        <v>0</v>
      </c>
    </row>
    <row r="47" spans="1:9" s="57" customFormat="1" ht="25.5" customHeight="1">
      <c r="A47" s="36">
        <v>1602</v>
      </c>
      <c r="B47" s="37" t="s">
        <v>13</v>
      </c>
      <c r="C47" s="37" t="s">
        <v>24</v>
      </c>
      <c r="D47" s="38">
        <v>1</v>
      </c>
      <c r="E47" s="41">
        <v>43625.66</v>
      </c>
      <c r="F47" s="41">
        <f>4768.79+61.75+5038.93+4058.08</f>
        <v>13927.550000000001</v>
      </c>
      <c r="G47" s="41">
        <f>23906.35+4615.65+10218</f>
        <v>38740</v>
      </c>
      <c r="H47" s="51">
        <v>4419.17</v>
      </c>
      <c r="I47" s="54">
        <f t="shared" si="0"/>
        <v>100712.38</v>
      </c>
    </row>
    <row r="48" spans="1:9" s="46" customFormat="1" ht="25.5" customHeight="1">
      <c r="A48" s="36">
        <v>1188</v>
      </c>
      <c r="B48" s="37" t="s">
        <v>14</v>
      </c>
      <c r="C48" s="37" t="s">
        <v>24</v>
      </c>
      <c r="D48" s="38">
        <v>1</v>
      </c>
      <c r="E48" s="69" t="s">
        <v>69</v>
      </c>
      <c r="F48" s="69"/>
      <c r="G48" s="69"/>
      <c r="H48" s="51">
        <v>3781.46</v>
      </c>
      <c r="I48" s="54">
        <f t="shared" si="0"/>
        <v>3781.46</v>
      </c>
    </row>
    <row r="49" spans="1:9" s="46" customFormat="1" ht="25.5" customHeight="1">
      <c r="A49" s="36">
        <v>1269</v>
      </c>
      <c r="B49" s="37" t="s">
        <v>15</v>
      </c>
      <c r="C49" s="37" t="s">
        <v>56</v>
      </c>
      <c r="D49" s="38">
        <v>1</v>
      </c>
      <c r="E49" s="41">
        <v>43625.66</v>
      </c>
      <c r="F49" s="41">
        <f>9617.4+252.07</f>
        <v>9869.47</v>
      </c>
      <c r="G49" s="41">
        <f>27220.7+(535.05*12)</f>
        <v>33641.3</v>
      </c>
      <c r="H49" s="51">
        <v>3781.46</v>
      </c>
      <c r="I49" s="54">
        <f t="shared" si="0"/>
        <v>90917.89000000001</v>
      </c>
    </row>
    <row r="50" spans="1:9" s="47" customFormat="1" ht="30.75" customHeight="1" thickBot="1">
      <c r="A50" s="44">
        <v>2368</v>
      </c>
      <c r="B50" s="50" t="s">
        <v>64</v>
      </c>
      <c r="C50" s="50" t="s">
        <v>68</v>
      </c>
      <c r="D50" s="45">
        <v>1</v>
      </c>
      <c r="E50" s="48">
        <v>43625.66</v>
      </c>
      <c r="F50" s="48">
        <f>(1234.68+102.45)*13</f>
        <v>17382.690000000002</v>
      </c>
      <c r="G50" s="48">
        <v>7407.66</v>
      </c>
      <c r="H50" s="52">
        <v>0</v>
      </c>
      <c r="I50" s="55">
        <f>SUM(E50:H50)</f>
        <v>68416.01000000001</v>
      </c>
    </row>
    <row r="51" ht="12.75" customHeight="1" thickBot="1"/>
    <row r="52" spans="2:4" ht="12.75" customHeight="1">
      <c r="B52" s="13" t="s">
        <v>42</v>
      </c>
      <c r="C52" s="6"/>
      <c r="D52" s="7"/>
    </row>
    <row r="53" spans="2:4" ht="12.75" customHeight="1">
      <c r="B53" s="14" t="s">
        <v>43</v>
      </c>
      <c r="C53" s="34"/>
      <c r="D53" s="15"/>
    </row>
    <row r="54" spans="2:4" ht="12.75" customHeight="1">
      <c r="B54" s="16" t="s">
        <v>44</v>
      </c>
      <c r="C54" s="34"/>
      <c r="D54" s="15"/>
    </row>
    <row r="55" spans="2:4" ht="12.75" customHeight="1">
      <c r="B55" s="16" t="s">
        <v>45</v>
      </c>
      <c r="C55" s="34"/>
      <c r="D55" s="15"/>
    </row>
    <row r="56" spans="2:4" ht="12.75" customHeight="1">
      <c r="B56" s="16" t="s">
        <v>46</v>
      </c>
      <c r="C56" s="34"/>
      <c r="D56" s="15"/>
    </row>
    <row r="57" spans="2:4" ht="12.75" customHeight="1">
      <c r="B57" s="16" t="s">
        <v>52</v>
      </c>
      <c r="C57" s="34"/>
      <c r="D57" s="15"/>
    </row>
    <row r="58" spans="2:4" ht="12.75" customHeight="1">
      <c r="B58" s="16" t="s">
        <v>53</v>
      </c>
      <c r="C58" s="34"/>
      <c r="D58" s="15"/>
    </row>
    <row r="59" spans="2:4" ht="12.75" customHeight="1">
      <c r="B59" s="16" t="s">
        <v>47</v>
      </c>
      <c r="C59" s="34"/>
      <c r="D59" s="15"/>
    </row>
    <row r="60" spans="2:4" ht="12.75" customHeight="1">
      <c r="B60" s="16" t="s">
        <v>48</v>
      </c>
      <c r="C60" s="34"/>
      <c r="D60" s="15"/>
    </row>
    <row r="61" spans="2:4" ht="12.75" customHeight="1">
      <c r="B61" s="16" t="s">
        <v>49</v>
      </c>
      <c r="C61" s="34"/>
      <c r="D61" s="15"/>
    </row>
    <row r="62" spans="2:4" ht="12.75" customHeight="1" thickBot="1">
      <c r="B62" s="17" t="s">
        <v>50</v>
      </c>
      <c r="C62" s="11"/>
      <c r="D62" s="12"/>
    </row>
    <row r="63" ht="12.75" customHeight="1"/>
    <row r="64" ht="12.75" customHeight="1"/>
    <row r="65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sheetProtection/>
  <mergeCells count="11">
    <mergeCell ref="I23:I24"/>
    <mergeCell ref="F23:F24"/>
    <mergeCell ref="G23:G24"/>
    <mergeCell ref="E23:E24"/>
    <mergeCell ref="H23:H24"/>
    <mergeCell ref="A23:A24"/>
    <mergeCell ref="B23:B24"/>
    <mergeCell ref="C23:C24"/>
    <mergeCell ref="D23:D24"/>
    <mergeCell ref="E48:G48"/>
    <mergeCell ref="E46:G46"/>
  </mergeCells>
  <printOptions horizontalCentered="1"/>
  <pageMargins left="0.15748031496062992" right="0.15748031496062992" top="0.5118110236220472" bottom="0.31496062992125984" header="0.15748031496062992" footer="0.1968503937007874"/>
  <pageSetup fitToHeight="1" fitToWidth="1" horizontalDpi="600" verticalDpi="600" orientation="portrait" paperSize="9" scale="70" r:id="rId1"/>
  <headerFooter alignWithMargins="0">
    <oddHeader>&amp;C&amp;"MS Sans Serif,Grassetto"&amp;13RETRIBUZIONI DIRIGENTI CON INCARICO DI STRUTTURA COMPLESSA ANNO 2016</oddHeader>
  </headerFooter>
  <rowBreaks count="1" manualBreakCount="1">
    <brk id="42" max="8" man="1"/>
  </rowBreaks>
  <ignoredErrors>
    <ignoredError sqref="F43 F47" formula="1"/>
    <ignoredError sqref="I39:I40 I50 I25:I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Lauri Luca</cp:lastModifiedBy>
  <cp:lastPrinted>2016-04-11T08:31:53Z</cp:lastPrinted>
  <dcterms:created xsi:type="dcterms:W3CDTF">2010-10-31T14:58:03Z</dcterms:created>
  <dcterms:modified xsi:type="dcterms:W3CDTF">2016-10-21T08:47:47Z</dcterms:modified>
  <cp:category/>
  <cp:version/>
  <cp:contentType/>
  <cp:contentStatus/>
</cp:coreProperties>
</file>