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1075" windowHeight="9465"/>
  </bookViews>
  <sheets>
    <sheet name="I -II sem 2015" sheetId="1" r:id="rId1"/>
    <sheet name="Tab 2013-2014-2015" sheetId="2" r:id="rId2"/>
    <sheet name="2015 tassi per UO" sheetId="3" r:id="rId3"/>
  </sheets>
  <definedNames>
    <definedName name="_xlnm._FilterDatabase" localSheetId="0" hidden="1">'I -II sem 2015'!$A$7:$H$28</definedName>
  </definedNames>
  <calcPr calcId="145621"/>
</workbook>
</file>

<file path=xl/calcChain.xml><?xml version="1.0" encoding="utf-8"?>
<calcChain xmlns="http://schemas.openxmlformats.org/spreadsheetml/2006/main">
  <c r="C28" i="1" l="1"/>
  <c r="D28" i="1"/>
  <c r="D27" i="1"/>
  <c r="D23" i="1"/>
  <c r="D26" i="1"/>
  <c r="D25" i="1"/>
  <c r="D24" i="1"/>
  <c r="D22" i="1"/>
  <c r="D20" i="1"/>
  <c r="D21" i="1"/>
  <c r="L21" i="1"/>
  <c r="K21" i="1"/>
  <c r="M21" i="1"/>
  <c r="M7" i="1" l="1"/>
  <c r="M19" i="1"/>
  <c r="M17" i="1"/>
  <c r="M16" i="1"/>
  <c r="M15" i="1"/>
  <c r="M14" i="1"/>
  <c r="M13" i="1"/>
  <c r="M12" i="1"/>
  <c r="M11" i="1"/>
  <c r="M10" i="1"/>
  <c r="M18" i="1"/>
  <c r="M9" i="1"/>
  <c r="M8" i="1"/>
  <c r="E14" i="3" l="1"/>
  <c r="E15" i="3"/>
  <c r="O8" i="3"/>
  <c r="O7" i="3"/>
  <c r="M8" i="3"/>
  <c r="M7" i="3"/>
  <c r="L7" i="3"/>
  <c r="L8" i="3"/>
  <c r="K8" i="3"/>
  <c r="K7" i="3"/>
  <c r="J8" i="3"/>
  <c r="J7" i="3"/>
  <c r="I8" i="3"/>
  <c r="I7" i="3"/>
  <c r="H8" i="3"/>
  <c r="H7" i="3"/>
  <c r="G8" i="3"/>
  <c r="G7" i="3"/>
  <c r="F8" i="3"/>
  <c r="F7" i="3"/>
  <c r="E8" i="3"/>
  <c r="D8" i="3"/>
  <c r="D7" i="3"/>
  <c r="B8" i="3"/>
  <c r="B7" i="3"/>
  <c r="C8" i="3"/>
  <c r="C7" i="3"/>
  <c r="P4" i="3"/>
  <c r="P6" i="3"/>
  <c r="P5" i="3"/>
  <c r="P8" i="3" l="1"/>
  <c r="P7" i="3"/>
  <c r="H72" i="2"/>
  <c r="G72" i="2"/>
  <c r="F72" i="2"/>
  <c r="E72" i="2"/>
  <c r="D72" i="2"/>
  <c r="B72" i="2"/>
  <c r="C62" i="2"/>
  <c r="C60" i="2"/>
  <c r="B33" i="2"/>
  <c r="E28" i="1"/>
  <c r="C72" i="2" l="1"/>
  <c r="H33" i="2"/>
  <c r="G33" i="2" l="1"/>
  <c r="F33" i="2" l="1"/>
  <c r="E33" i="2"/>
  <c r="D33" i="2"/>
  <c r="C23" i="2"/>
  <c r="C33" i="2" s="1"/>
  <c r="C20" i="2"/>
  <c r="E16" i="1" l="1"/>
  <c r="D16" i="1"/>
  <c r="C16" i="1"/>
  <c r="H28" i="1"/>
  <c r="H16" i="1"/>
  <c r="B16" i="1" l="1"/>
</calcChain>
</file>

<file path=xl/sharedStrings.xml><?xml version="1.0" encoding="utf-8"?>
<sst xmlns="http://schemas.openxmlformats.org/spreadsheetml/2006/main" count="172" uniqueCount="115">
  <si>
    <t>Staphylococcus aureus</t>
  </si>
  <si>
    <t>Escherichia coli</t>
  </si>
  <si>
    <t>Serratia marcescens</t>
  </si>
  <si>
    <t>N° SEGNALAZIONI</t>
  </si>
  <si>
    <t xml:space="preserve">AGENTE MICROBICO </t>
  </si>
  <si>
    <t>2° Semestre 2015</t>
  </si>
  <si>
    <t>I° Semestre 2015</t>
  </si>
  <si>
    <t>ES /1000 RICOVERI</t>
  </si>
  <si>
    <t>ES /10000 DEGENZA</t>
  </si>
  <si>
    <t>N° ES</t>
  </si>
  <si>
    <t>N° PAZIENTI</t>
  </si>
  <si>
    <t>Staphylococcus aureus MRSA</t>
  </si>
  <si>
    <t>Escherichia coli ESBL +</t>
  </si>
  <si>
    <t>Pseudomonas aeruginosa CRE</t>
  </si>
  <si>
    <t>N° Pzt &gt;di 1 ES</t>
  </si>
  <si>
    <t>Klebsiella pneumoniae CRE/ESBL+</t>
  </si>
  <si>
    <t>Klebsiella oxytoca ESBL +</t>
  </si>
  <si>
    <t xml:space="preserve">Acinetobacter baumannii (1 MDR / 1MDS) </t>
  </si>
  <si>
    <t xml:space="preserve">Stenotrophomonas maltophilia </t>
  </si>
  <si>
    <t>1 con K Pn</t>
  </si>
  <si>
    <t>1 con K oxy</t>
  </si>
  <si>
    <t>1 con St Au</t>
  </si>
  <si>
    <t>N° Pzt Tot</t>
  </si>
  <si>
    <t>Klebsiella pneumoniae ESBL+</t>
  </si>
  <si>
    <t>*K. Pneu. Tot 5 , 4 CRE, 1ESBL+ e CRE</t>
  </si>
  <si>
    <t>Klebsiella pneumoniae*CRE</t>
  </si>
  <si>
    <t>Acinetobacter baumannii non MDR</t>
  </si>
  <si>
    <t>Acinetobacter baumannii MDR</t>
  </si>
  <si>
    <t>** 3 paz con E.Coli di cui 2 con Serratia e 1 con A.Bau.</t>
  </si>
  <si>
    <t>*** 1 con Pseudo</t>
  </si>
  <si>
    <t xml:space="preserve">****2 con Pseudo </t>
  </si>
  <si>
    <t>3**</t>
  </si>
  <si>
    <t>1***</t>
  </si>
  <si>
    <t>2****</t>
  </si>
  <si>
    <t>Microrganismo</t>
  </si>
  <si>
    <r>
      <t xml:space="preserve">Tasso per 1.000 ricoveri 2013 </t>
    </r>
    <r>
      <rPr>
        <b/>
        <i/>
        <sz val="11"/>
        <rFont val="Gill Sans MT"/>
        <family val="2"/>
      </rPr>
      <t xml:space="preserve">6223 </t>
    </r>
    <r>
      <rPr>
        <i/>
        <sz val="11"/>
        <rFont val="Gill Sans MT"/>
        <family val="2"/>
      </rPr>
      <t>ricoveri</t>
    </r>
  </si>
  <si>
    <r>
      <t xml:space="preserve">Tasso per 1.000 ricoveri 2014
( I semestre </t>
    </r>
    <r>
      <rPr>
        <b/>
        <i/>
        <sz val="11"/>
        <rFont val="Gill Sans MT"/>
        <family val="2"/>
      </rPr>
      <t>3566</t>
    </r>
    <r>
      <rPr>
        <i/>
        <sz val="11"/>
        <rFont val="Gill Sans MT"/>
        <family val="2"/>
      </rPr>
      <t>)</t>
    </r>
  </si>
  <si>
    <r>
      <t xml:space="preserve">Tasso per 1.000 ricoveri 2014
(fino al 30 settembre ricoveri </t>
    </r>
    <r>
      <rPr>
        <b/>
        <i/>
        <sz val="11"/>
        <rFont val="Gill Sans MT"/>
        <family val="2"/>
      </rPr>
      <t>5295</t>
    </r>
    <r>
      <rPr>
        <i/>
        <sz val="11"/>
        <rFont val="Gill Sans MT"/>
        <family val="2"/>
      </rPr>
      <t>)</t>
    </r>
  </si>
  <si>
    <r>
      <t xml:space="preserve">Tasso per 1.000 ricoveri 31/12/2014 
</t>
    </r>
    <r>
      <rPr>
        <b/>
        <i/>
        <sz val="11"/>
        <rFont val="Gill Sans MT"/>
        <family val="2"/>
      </rPr>
      <t xml:space="preserve">6080 </t>
    </r>
    <r>
      <rPr>
        <i/>
        <sz val="11"/>
        <rFont val="Gill Sans MT"/>
        <family val="2"/>
      </rPr>
      <t xml:space="preserve">ricoveri
</t>
    </r>
  </si>
  <si>
    <r>
      <t xml:space="preserve">Tasso per 1.000        ricoveri I sem 2015              </t>
    </r>
    <r>
      <rPr>
        <b/>
        <i/>
        <sz val="11"/>
        <rFont val="Gill Sans MT"/>
        <family val="2"/>
      </rPr>
      <t xml:space="preserve">3196 </t>
    </r>
    <r>
      <rPr>
        <i/>
        <sz val="11"/>
        <rFont val="Gill Sans MT"/>
        <family val="2"/>
      </rPr>
      <t xml:space="preserve">ricoveri
</t>
    </r>
  </si>
  <si>
    <t>Acinetobacter baumanii non MDR</t>
  </si>
  <si>
    <t>/</t>
  </si>
  <si>
    <t>Acinetobacter baumanii MDR</t>
  </si>
  <si>
    <t>Acinetobacter junii Ertapenem-R</t>
  </si>
  <si>
    <t>Burkholderia capacia</t>
  </si>
  <si>
    <t>Candida albicans</t>
  </si>
  <si>
    <t>Corynbacterium species</t>
  </si>
  <si>
    <t>Corynbacterium striatum</t>
  </si>
  <si>
    <t>Enterobacter cloacae</t>
  </si>
  <si>
    <t>Klebsiella pneumonie KPC</t>
  </si>
  <si>
    <t>Proteus mirabilis ESBL +</t>
  </si>
  <si>
    <t>Providencia stuartii</t>
  </si>
  <si>
    <t>Pseudomonas aeuroginosa KPC o MDR</t>
  </si>
  <si>
    <t>Salmonella group</t>
  </si>
  <si>
    <t>Staphylococcus aureus OXA R o MRSA</t>
  </si>
  <si>
    <t>Staphylococcus capitis</t>
  </si>
  <si>
    <t>Staphylococcus epidermidis</t>
  </si>
  <si>
    <t>Stapylococcus haemolyticus</t>
  </si>
  <si>
    <t>Staphylococcus hominis</t>
  </si>
  <si>
    <t>Stapylococcus sciurii</t>
  </si>
  <si>
    <t>Stapylococcus warneri</t>
  </si>
  <si>
    <t>Stenotrophomonas maltophila</t>
  </si>
  <si>
    <t>Aspergillus fumigatus</t>
  </si>
  <si>
    <t>Clostridium difficile</t>
  </si>
  <si>
    <t>Klebsiella pneumoniae MDR</t>
  </si>
  <si>
    <t>Klebsiella pneumoniae ESBL +</t>
  </si>
  <si>
    <t>nel 2015 tutti KPC,       nel 2014 tutti MDR</t>
  </si>
  <si>
    <r>
      <t xml:space="preserve">Tasso per 1.000        ricoveri II sem 2015              </t>
    </r>
    <r>
      <rPr>
        <b/>
        <i/>
        <sz val="11"/>
        <rFont val="Gill Sans MT"/>
        <family val="2"/>
      </rPr>
      <t xml:space="preserve">  2683</t>
    </r>
    <r>
      <rPr>
        <i/>
        <sz val="11"/>
        <rFont val="Gill Sans MT"/>
        <family val="2"/>
      </rPr>
      <t xml:space="preserve">ricoveri
</t>
    </r>
  </si>
  <si>
    <t>Klebsiella ox. ESBL +</t>
  </si>
  <si>
    <r>
      <t xml:space="preserve">Tasso per 1.000        ricoveri 2015              </t>
    </r>
    <r>
      <rPr>
        <b/>
        <i/>
        <sz val="11"/>
        <color rgb="FFFF0000"/>
        <rFont val="Gill Sans MT"/>
        <family val="2"/>
      </rPr>
      <t xml:space="preserve">  5879</t>
    </r>
    <r>
      <rPr>
        <i/>
        <sz val="11"/>
        <color rgb="FFFF0000"/>
        <rFont val="Gill Sans MT"/>
        <family val="2"/>
      </rPr>
      <t xml:space="preserve">ricoveri
</t>
    </r>
  </si>
  <si>
    <t xml:space="preserve">Tabella riassuntiva Tassi Eventi sentinella microbiologici x 1000 RICOVERI </t>
  </si>
  <si>
    <t>Eventi Sentinella microbiologici 2015</t>
  </si>
  <si>
    <t xml:space="preserve">Tabella riassuntiva Tassi Eventi sentinella microbiologici (NO SERRATIA) x 1000 RICOVERI </t>
  </si>
  <si>
    <t>NCH1</t>
  </si>
  <si>
    <t>NCH2</t>
  </si>
  <si>
    <t>NCH3/SOLV</t>
  </si>
  <si>
    <t>NRZ</t>
  </si>
  <si>
    <t>NEU1</t>
  </si>
  <si>
    <t>NEU2</t>
  </si>
  <si>
    <t>NEU 3</t>
  </si>
  <si>
    <t>NEU 4</t>
  </si>
  <si>
    <t>NEU 5</t>
  </si>
  <si>
    <t>NEU 7</t>
  </si>
  <si>
    <t>NEU 8</t>
  </si>
  <si>
    <t>NPI</t>
  </si>
  <si>
    <t>NDS</t>
  </si>
  <si>
    <t>UCV/ NEU 9</t>
  </si>
  <si>
    <t>TOT</t>
  </si>
  <si>
    <t>Eventi sentinella</t>
  </si>
  <si>
    <t>Giornate di degenza</t>
  </si>
  <si>
    <t>Ricoveri</t>
  </si>
  <si>
    <t>N° Eventi /1000 ric</t>
  </si>
  <si>
    <t>N° Eventi/10000 gg deg</t>
  </si>
  <si>
    <r>
      <t xml:space="preserve">Tasso per 1.000        ricoveri 2015              </t>
    </r>
    <r>
      <rPr>
        <b/>
        <i/>
        <sz val="11"/>
        <color rgb="FFFF0000"/>
        <rFont val="Gill Sans MT"/>
        <family val="2"/>
      </rPr>
      <t xml:space="preserve">  5712</t>
    </r>
    <r>
      <rPr>
        <i/>
        <sz val="11"/>
        <color rgb="FFFF0000"/>
        <rFont val="Gill Sans MT"/>
        <family val="2"/>
      </rPr>
      <t xml:space="preserve">ricoveri
</t>
    </r>
  </si>
  <si>
    <t>NEUROCHIRURGIA 1</t>
  </si>
  <si>
    <t>NEUROCHIRURGIA 2</t>
  </si>
  <si>
    <t>NEUROLOGIA 1</t>
  </si>
  <si>
    <t>NEUROLOGIA 2</t>
  </si>
  <si>
    <t>NEUROLOGIA 3</t>
  </si>
  <si>
    <t>NEUROLOGIA 4</t>
  </si>
  <si>
    <t>NEUROLOGIA 7</t>
  </si>
  <si>
    <t>NEUROLOGIA 8</t>
  </si>
  <si>
    <t>NEUROPSICHIATRIA INF-</t>
  </si>
  <si>
    <t>NEUROLOGIA DELLO SVIL.</t>
  </si>
  <si>
    <t>NEURORIANIMAZIONE</t>
  </si>
  <si>
    <t>U.C.V.</t>
  </si>
  <si>
    <t>NEUROCHIRURGIA 3/Solventi</t>
  </si>
  <si>
    <t>Neu 5</t>
  </si>
  <si>
    <t xml:space="preserve">1° trim </t>
  </si>
  <si>
    <t>2° trim</t>
  </si>
  <si>
    <t>tot</t>
  </si>
  <si>
    <t>UUOO</t>
  </si>
  <si>
    <t>N giorni di degenza 2015 (chiusura)</t>
  </si>
  <si>
    <t xml:space="preserve">    2015 tassi per UO</t>
  </si>
  <si>
    <t>Allegato 1 obiettivo sicurezza per i pazienti e per gli operatori (Eventi Sentinella)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</si>
</sst>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Gill Sans MT"/>
      <family val="2"/>
    </font>
    <font>
      <b/>
      <i/>
      <sz val="11"/>
      <color rgb="FFFF0000"/>
      <name val="Gill Sans MT"/>
      <family val="2"/>
    </font>
    <font>
      <sz val="10"/>
      <name val="Arial"/>
    </font>
    <font>
      <sz val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60"/>
      <name val="Calibri"/>
      <family val="2"/>
    </font>
    <font>
      <sz val="9"/>
      <name val="Calibri"/>
      <family val="2"/>
    </font>
    <font>
      <b/>
      <sz val="9"/>
      <name val="Gill Sans MT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NumberFormat="1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6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5" borderId="20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7" fillId="3" borderId="2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2" fontId="2" fillId="9" borderId="2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" borderId="2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2" fontId="2" fillId="9" borderId="2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/>
    </xf>
    <xf numFmtId="0" fontId="7" fillId="3" borderId="22" xfId="0" applyFont="1" applyFill="1" applyBorder="1" applyAlignment="1">
      <alignment horizontal="center" vertical="top" wrapText="1"/>
    </xf>
    <xf numFmtId="2" fontId="2" fillId="9" borderId="24" xfId="0" applyNumberFormat="1" applyFon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/>
    </xf>
    <xf numFmtId="0" fontId="0" fillId="0" borderId="1" xfId="0" applyBorder="1"/>
    <xf numFmtId="164" fontId="0" fillId="10" borderId="25" xfId="0" applyNumberFormat="1" applyFill="1" applyBorder="1" applyAlignment="1">
      <alignment horizontal="center"/>
    </xf>
    <xf numFmtId="2" fontId="2" fillId="9" borderId="2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5" fillId="7" borderId="18" xfId="0" applyFont="1" applyFill="1" applyBorder="1" applyAlignment="1">
      <alignment wrapText="1"/>
    </xf>
    <xf numFmtId="0" fontId="2" fillId="7" borderId="15" xfId="0" applyFont="1" applyFill="1" applyBorder="1" applyAlignment="1">
      <alignment horizontal="center" wrapText="1"/>
    </xf>
    <xf numFmtId="2" fontId="0" fillId="7" borderId="3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7" borderId="20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1" fillId="11" borderId="4" xfId="0" applyNumberFormat="1" applyFont="1" applyFill="1" applyBorder="1" applyAlignment="1">
      <alignment horizontal="center" vertical="center" wrapText="1"/>
    </xf>
    <xf numFmtId="0" fontId="10" fillId="13" borderId="29" xfId="0" applyNumberFormat="1" applyFont="1" applyFill="1" applyBorder="1" applyAlignment="1">
      <alignment horizontal="center" vertical="center" wrapText="1"/>
    </xf>
    <xf numFmtId="0" fontId="11" fillId="13" borderId="30" xfId="0" applyNumberFormat="1" applyFont="1" applyFill="1" applyBorder="1" applyAlignment="1">
      <alignment horizontal="center" vertical="center" wrapText="1"/>
    </xf>
    <xf numFmtId="165" fontId="10" fillId="15" borderId="29" xfId="0" applyNumberFormat="1" applyFont="1" applyFill="1" applyBorder="1" applyAlignment="1">
      <alignment horizontal="center" vertical="center" wrapText="1"/>
    </xf>
    <xf numFmtId="165" fontId="12" fillId="15" borderId="30" xfId="0" applyNumberFormat="1" applyFont="1" applyFill="1" applyBorder="1" applyAlignment="1">
      <alignment horizontal="center" vertical="center" wrapText="1"/>
    </xf>
    <xf numFmtId="165" fontId="10" fillId="14" borderId="34" xfId="0" applyNumberFormat="1" applyFont="1" applyFill="1" applyBorder="1" applyAlignment="1">
      <alignment horizontal="center" vertical="center" wrapText="1"/>
    </xf>
    <xf numFmtId="165" fontId="10" fillId="14" borderId="32" xfId="0" applyNumberFormat="1" applyFont="1" applyFill="1" applyBorder="1" applyAlignment="1">
      <alignment horizontal="center" vertical="center" wrapText="1"/>
    </xf>
    <xf numFmtId="0" fontId="10" fillId="12" borderId="29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5" fillId="16" borderId="33" xfId="0" applyNumberFormat="1" applyFont="1" applyFill="1" applyBorder="1" applyAlignment="1">
      <alignment horizontal="center" vertical="center" wrapText="1"/>
    </xf>
    <xf numFmtId="0" fontId="15" fillId="16" borderId="28" xfId="0" applyNumberFormat="1" applyFont="1" applyFill="1" applyBorder="1" applyAlignment="1">
      <alignment horizontal="center" vertical="center" wrapText="1"/>
    </xf>
    <xf numFmtId="0" fontId="11" fillId="16" borderId="28" xfId="0" applyNumberFormat="1" applyFont="1" applyFill="1" applyBorder="1" applyAlignment="1">
      <alignment horizontal="center" vertical="center" wrapText="1"/>
    </xf>
    <xf numFmtId="0" fontId="16" fillId="16" borderId="28" xfId="0" applyNumberFormat="1" applyFont="1" applyFill="1" applyBorder="1" applyAlignment="1">
      <alignment horizontal="center" vertical="center" wrapText="1"/>
    </xf>
    <xf numFmtId="0" fontId="13" fillId="13" borderId="36" xfId="0" applyNumberFormat="1" applyFont="1" applyFill="1" applyBorder="1" applyAlignment="1">
      <alignment horizontal="left" vertical="center" wrapText="1"/>
    </xf>
    <xf numFmtId="0" fontId="10" fillId="12" borderId="30" xfId="0" applyNumberFormat="1" applyFont="1" applyFill="1" applyBorder="1" applyAlignment="1">
      <alignment horizontal="center" vertical="center" wrapText="1"/>
    </xf>
    <xf numFmtId="0" fontId="13" fillId="13" borderId="31" xfId="0" applyNumberFormat="1" applyFont="1" applyFill="1" applyBorder="1" applyAlignment="1">
      <alignment horizontal="left" vertical="center" wrapText="1"/>
    </xf>
    <xf numFmtId="0" fontId="14" fillId="15" borderId="25" xfId="0" applyNumberFormat="1" applyFont="1" applyFill="1" applyBorder="1" applyAlignment="1">
      <alignment horizontal="left" vertical="center" wrapText="1"/>
    </xf>
    <xf numFmtId="0" fontId="14" fillId="14" borderId="18" xfId="0" applyNumberFormat="1" applyFont="1" applyFill="1" applyBorder="1" applyAlignment="1">
      <alignment horizontal="left" vertical="center" wrapText="1"/>
    </xf>
    <xf numFmtId="0" fontId="10" fillId="10" borderId="29" xfId="0" applyNumberFormat="1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wrapText="1"/>
    </xf>
    <xf numFmtId="2" fontId="0" fillId="7" borderId="35" xfId="0" applyNumberFormat="1" applyFill="1" applyBorder="1" applyAlignment="1">
      <alignment horizontal="center"/>
    </xf>
    <xf numFmtId="0" fontId="19" fillId="5" borderId="4" xfId="2" applyFont="1" applyFill="1" applyBorder="1" applyAlignment="1">
      <alignment horizontal="center" vertical="center" wrapText="1"/>
    </xf>
    <xf numFmtId="0" fontId="18" fillId="0" borderId="37" xfId="2" applyFont="1" applyBorder="1" applyAlignment="1">
      <alignment horizontal="left"/>
    </xf>
    <xf numFmtId="0" fontId="19" fillId="5" borderId="30" xfId="2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8" fillId="0" borderId="38" xfId="2" applyFont="1" applyBorder="1" applyAlignment="1">
      <alignment horizontal="left"/>
    </xf>
    <xf numFmtId="0" fontId="19" fillId="5" borderId="26" xfId="2" applyFont="1" applyFill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0" fontId="18" fillId="0" borderId="43" xfId="2" applyFont="1" applyBorder="1" applyAlignment="1">
      <alignment horizontal="left"/>
    </xf>
    <xf numFmtId="0" fontId="19" fillId="5" borderId="44" xfId="2" applyFont="1" applyFill="1" applyBorder="1" applyAlignment="1">
      <alignment horizontal="center"/>
    </xf>
    <xf numFmtId="0" fontId="19" fillId="5" borderId="21" xfId="2" applyFont="1" applyFill="1" applyBorder="1" applyAlignment="1">
      <alignment horizontal="center" vertical="center" wrapText="1"/>
    </xf>
    <xf numFmtId="0" fontId="0" fillId="0" borderId="42" xfId="0" applyBorder="1"/>
    <xf numFmtId="0" fontId="19" fillId="5" borderId="42" xfId="2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/>
    </xf>
    <xf numFmtId="2" fontId="0" fillId="7" borderId="0" xfId="0" applyNumberForma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39" xfId="2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e" xfId="0" builtinId="0"/>
    <cellStyle name="Normale 2" xfId="2"/>
    <cellStyle name="Normale 3" xfId="3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sqref="A1:H1"/>
    </sheetView>
  </sheetViews>
  <sheetFormatPr defaultRowHeight="15" x14ac:dyDescent="0.25"/>
  <cols>
    <col min="1" max="1" width="40.140625" style="1" customWidth="1"/>
    <col min="2" max="2" width="8" style="1" customWidth="1"/>
    <col min="3" max="3" width="18.5703125" style="1" customWidth="1"/>
    <col min="4" max="4" width="18.28515625" style="1" customWidth="1"/>
    <col min="5" max="5" width="11.85546875" style="1" customWidth="1"/>
    <col min="6" max="7" width="13.7109375" style="1" customWidth="1"/>
    <col min="8" max="8" width="19" style="1" customWidth="1"/>
    <col min="10" max="10" width="24" customWidth="1"/>
  </cols>
  <sheetData>
    <row r="1" spans="1:13" x14ac:dyDescent="0.25">
      <c r="A1" s="119" t="s">
        <v>114</v>
      </c>
      <c r="B1" s="119"/>
      <c r="C1" s="119"/>
      <c r="D1" s="119"/>
      <c r="E1" s="119"/>
      <c r="F1" s="119"/>
      <c r="G1" s="119"/>
      <c r="H1" s="119"/>
    </row>
    <row r="2" spans="1:13" x14ac:dyDescent="0.25">
      <c r="A2" s="113" t="s">
        <v>71</v>
      </c>
      <c r="B2" s="114"/>
      <c r="C2" s="114"/>
      <c r="D2" s="114"/>
      <c r="E2" s="114"/>
      <c r="F2" s="114"/>
      <c r="G2" s="114"/>
      <c r="H2" s="115"/>
    </row>
    <row r="3" spans="1:13" x14ac:dyDescent="0.25">
      <c r="A3" s="99"/>
      <c r="B3" s="15"/>
      <c r="C3" s="15"/>
      <c r="D3" s="15"/>
      <c r="E3" s="15"/>
      <c r="F3" s="15"/>
      <c r="G3" s="15"/>
      <c r="H3" s="16"/>
    </row>
    <row r="4" spans="1:13" x14ac:dyDescent="0.25">
      <c r="A4" s="99"/>
      <c r="B4" s="15"/>
      <c r="C4" s="15"/>
      <c r="D4" s="15"/>
      <c r="E4" s="15"/>
      <c r="F4" s="15"/>
      <c r="G4" s="15"/>
      <c r="H4" s="16"/>
    </row>
    <row r="5" spans="1:13" s="10" customFormat="1" x14ac:dyDescent="0.25">
      <c r="A5" s="14"/>
      <c r="B5" s="15"/>
      <c r="C5" s="15"/>
      <c r="D5" s="15"/>
      <c r="E5" s="15"/>
      <c r="F5" s="15"/>
      <c r="G5" s="15"/>
      <c r="H5" s="16"/>
      <c r="J5" s="116" t="s">
        <v>112</v>
      </c>
      <c r="K5" s="117"/>
      <c r="L5" s="117"/>
      <c r="M5" s="118"/>
    </row>
    <row r="6" spans="1:13" x14ac:dyDescent="0.25">
      <c r="A6" s="110" t="s">
        <v>6</v>
      </c>
      <c r="B6" s="111"/>
      <c r="C6" s="111"/>
      <c r="D6" s="111"/>
      <c r="E6" s="111"/>
      <c r="F6" s="111"/>
      <c r="G6" s="111"/>
      <c r="H6" s="112"/>
      <c r="J6" s="102" t="s">
        <v>111</v>
      </c>
      <c r="K6" s="102" t="s">
        <v>108</v>
      </c>
      <c r="L6" s="102" t="s">
        <v>109</v>
      </c>
      <c r="M6" s="102" t="s">
        <v>110</v>
      </c>
    </row>
    <row r="7" spans="1:13" ht="16.5" thickBot="1" x14ac:dyDescent="0.3">
      <c r="A7" s="17" t="s">
        <v>4</v>
      </c>
      <c r="B7" s="18" t="s">
        <v>9</v>
      </c>
      <c r="C7" s="18" t="s">
        <v>7</v>
      </c>
      <c r="D7" s="18" t="s">
        <v>8</v>
      </c>
      <c r="E7" s="18" t="s">
        <v>10</v>
      </c>
      <c r="F7" s="18" t="s">
        <v>14</v>
      </c>
      <c r="G7" s="18" t="s">
        <v>22</v>
      </c>
      <c r="H7" s="19" t="s">
        <v>3</v>
      </c>
      <c r="J7" s="100" t="s">
        <v>94</v>
      </c>
      <c r="K7" s="101">
        <v>1955</v>
      </c>
      <c r="L7" s="101">
        <v>1588</v>
      </c>
      <c r="M7" s="101">
        <f t="shared" ref="M7:M19" si="0">SUM(K7:L7)</f>
        <v>3543</v>
      </c>
    </row>
    <row r="8" spans="1:13" ht="17.25" thickBot="1" x14ac:dyDescent="0.4">
      <c r="A8" s="20" t="s">
        <v>11</v>
      </c>
      <c r="B8" s="21">
        <v>6</v>
      </c>
      <c r="C8" s="22">
        <v>1.89</v>
      </c>
      <c r="D8" s="22">
        <v>2.79</v>
      </c>
      <c r="E8" s="22">
        <v>6</v>
      </c>
      <c r="F8" s="22"/>
      <c r="G8" s="22"/>
      <c r="H8" s="23">
        <v>6</v>
      </c>
      <c r="J8" s="97" t="s">
        <v>95</v>
      </c>
      <c r="K8" s="98">
        <v>2013</v>
      </c>
      <c r="L8" s="96">
        <v>1906</v>
      </c>
      <c r="M8" s="96">
        <f t="shared" si="0"/>
        <v>3919</v>
      </c>
    </row>
    <row r="9" spans="1:13" ht="17.25" thickBot="1" x14ac:dyDescent="0.4">
      <c r="A9" s="20" t="s">
        <v>12</v>
      </c>
      <c r="B9" s="21">
        <v>13</v>
      </c>
      <c r="C9" s="22">
        <v>4.0999999999999996</v>
      </c>
      <c r="D9" s="22">
        <v>6.05</v>
      </c>
      <c r="E9" s="22">
        <v>10</v>
      </c>
      <c r="F9" s="22" t="s">
        <v>31</v>
      </c>
      <c r="G9" s="22"/>
      <c r="H9" s="23">
        <v>17</v>
      </c>
      <c r="J9" s="97" t="s">
        <v>106</v>
      </c>
      <c r="K9" s="98">
        <v>2653</v>
      </c>
      <c r="L9" s="96">
        <v>2607</v>
      </c>
      <c r="M9" s="96">
        <f t="shared" si="0"/>
        <v>5260</v>
      </c>
    </row>
    <row r="10" spans="1:13" ht="17.25" thickBot="1" x14ac:dyDescent="0.4">
      <c r="A10" s="20" t="s">
        <v>23</v>
      </c>
      <c r="B10" s="21">
        <v>1</v>
      </c>
      <c r="C10" s="22">
        <v>0.31</v>
      </c>
      <c r="D10" s="22">
        <v>0.45</v>
      </c>
      <c r="E10" s="22">
        <v>1</v>
      </c>
      <c r="F10" s="22" t="s">
        <v>32</v>
      </c>
      <c r="G10" s="22"/>
      <c r="H10" s="23">
        <v>7</v>
      </c>
      <c r="J10" s="97" t="s">
        <v>96</v>
      </c>
      <c r="K10" s="98">
        <v>1847</v>
      </c>
      <c r="L10" s="96">
        <v>1088</v>
      </c>
      <c r="M10" s="96">
        <f t="shared" si="0"/>
        <v>2935</v>
      </c>
    </row>
    <row r="11" spans="1:13" ht="17.25" thickBot="1" x14ac:dyDescent="0.4">
      <c r="A11" s="20" t="s">
        <v>25</v>
      </c>
      <c r="B11" s="21">
        <v>5</v>
      </c>
      <c r="C11" s="22">
        <v>1.57</v>
      </c>
      <c r="D11" s="22">
        <v>2.34</v>
      </c>
      <c r="E11" s="22">
        <v>4</v>
      </c>
      <c r="F11" s="22"/>
      <c r="G11" s="22"/>
      <c r="H11" s="23"/>
      <c r="J11" s="97" t="s">
        <v>97</v>
      </c>
      <c r="K11" s="98">
        <v>1298</v>
      </c>
      <c r="L11" s="96">
        <v>1012</v>
      </c>
      <c r="M11" s="96">
        <f t="shared" si="0"/>
        <v>2310</v>
      </c>
    </row>
    <row r="12" spans="1:13" ht="17.25" thickBot="1" x14ac:dyDescent="0.4">
      <c r="A12" s="20" t="s">
        <v>26</v>
      </c>
      <c r="B12" s="21">
        <v>1</v>
      </c>
      <c r="C12" s="22">
        <v>0.31</v>
      </c>
      <c r="D12" s="22">
        <v>0.45</v>
      </c>
      <c r="E12" s="22">
        <v>1</v>
      </c>
      <c r="F12" s="22"/>
      <c r="G12" s="22"/>
      <c r="H12" s="23"/>
      <c r="J12" s="97" t="s">
        <v>98</v>
      </c>
      <c r="K12" s="98">
        <v>1415</v>
      </c>
      <c r="L12" s="96">
        <v>957</v>
      </c>
      <c r="M12" s="96">
        <f t="shared" si="0"/>
        <v>2372</v>
      </c>
    </row>
    <row r="13" spans="1:13" ht="17.25" thickBot="1" x14ac:dyDescent="0.4">
      <c r="A13" s="20" t="s">
        <v>27</v>
      </c>
      <c r="B13" s="21">
        <v>1</v>
      </c>
      <c r="C13" s="22">
        <v>0.31</v>
      </c>
      <c r="D13" s="22">
        <v>0.93</v>
      </c>
      <c r="E13" s="22">
        <v>1</v>
      </c>
      <c r="F13" s="22"/>
      <c r="G13" s="22"/>
      <c r="H13" s="23">
        <v>2</v>
      </c>
      <c r="J13" s="97" t="s">
        <v>99</v>
      </c>
      <c r="K13" s="98">
        <v>1616</v>
      </c>
      <c r="L13" s="96">
        <v>1429</v>
      </c>
      <c r="M13" s="96">
        <f t="shared" si="0"/>
        <v>3045</v>
      </c>
    </row>
    <row r="14" spans="1:13" ht="17.25" thickBot="1" x14ac:dyDescent="0.4">
      <c r="A14" s="20" t="s">
        <v>13</v>
      </c>
      <c r="B14" s="21">
        <v>6</v>
      </c>
      <c r="C14" s="22">
        <v>1.89</v>
      </c>
      <c r="D14" s="22">
        <v>2.79</v>
      </c>
      <c r="E14" s="22">
        <v>3</v>
      </c>
      <c r="F14" s="22"/>
      <c r="G14" s="22"/>
      <c r="H14" s="23">
        <v>7</v>
      </c>
      <c r="J14" s="97" t="s">
        <v>100</v>
      </c>
      <c r="K14" s="98">
        <v>496</v>
      </c>
      <c r="L14" s="96">
        <v>202</v>
      </c>
      <c r="M14" s="96">
        <f t="shared" si="0"/>
        <v>698</v>
      </c>
    </row>
    <row r="15" spans="1:13" ht="17.25" thickBot="1" x14ac:dyDescent="0.4">
      <c r="A15" s="20" t="s">
        <v>2</v>
      </c>
      <c r="B15" s="21">
        <v>12</v>
      </c>
      <c r="C15" s="22">
        <v>3.79</v>
      </c>
      <c r="D15" s="22">
        <v>5.58</v>
      </c>
      <c r="E15" s="22">
        <v>7</v>
      </c>
      <c r="F15" s="22" t="s">
        <v>33</v>
      </c>
      <c r="G15" s="22"/>
      <c r="H15" s="23">
        <v>12</v>
      </c>
      <c r="J15" s="97" t="s">
        <v>101</v>
      </c>
      <c r="K15" s="98">
        <v>1464</v>
      </c>
      <c r="L15" s="96">
        <v>1247</v>
      </c>
      <c r="M15" s="96">
        <f t="shared" si="0"/>
        <v>2711</v>
      </c>
    </row>
    <row r="16" spans="1:13" ht="17.25" thickBot="1" x14ac:dyDescent="0.4">
      <c r="A16" s="24"/>
      <c r="B16" s="25">
        <f>SUM(B8:B15)</f>
        <v>45</v>
      </c>
      <c r="C16" s="25">
        <f>SUM(C8:C15)</f>
        <v>14.170000000000002</v>
      </c>
      <c r="D16" s="25">
        <f>SUM(D8:D15)</f>
        <v>21.379999999999995</v>
      </c>
      <c r="E16" s="25">
        <f>SUM(E8:E15)</f>
        <v>33</v>
      </c>
      <c r="F16" s="25">
        <v>6</v>
      </c>
      <c r="G16" s="25">
        <v>38</v>
      </c>
      <c r="H16" s="26">
        <f>SUM(H8:H15)</f>
        <v>51</v>
      </c>
      <c r="J16" s="97" t="s">
        <v>102</v>
      </c>
      <c r="K16" s="98">
        <v>2677</v>
      </c>
      <c r="L16" s="96">
        <v>2509</v>
      </c>
      <c r="M16" s="96">
        <f t="shared" si="0"/>
        <v>5186</v>
      </c>
    </row>
    <row r="17" spans="1:13" ht="17.25" thickBot="1" x14ac:dyDescent="0.4">
      <c r="A17" s="20"/>
      <c r="B17" s="21"/>
      <c r="C17" s="21"/>
      <c r="D17" s="21"/>
      <c r="E17" s="21"/>
      <c r="F17" s="21"/>
      <c r="G17" s="22"/>
      <c r="H17" s="23"/>
      <c r="J17" s="97" t="s">
        <v>103</v>
      </c>
      <c r="K17" s="98">
        <v>1388</v>
      </c>
      <c r="L17" s="96">
        <v>1267</v>
      </c>
      <c r="M17" s="96">
        <f t="shared" si="0"/>
        <v>2655</v>
      </c>
    </row>
    <row r="18" spans="1:13" ht="17.25" thickBot="1" x14ac:dyDescent="0.4">
      <c r="A18" s="110" t="s">
        <v>5</v>
      </c>
      <c r="B18" s="111"/>
      <c r="C18" s="111"/>
      <c r="D18" s="111"/>
      <c r="E18" s="111"/>
      <c r="F18" s="111"/>
      <c r="G18" s="111"/>
      <c r="H18" s="112"/>
      <c r="J18" s="97" t="s">
        <v>104</v>
      </c>
      <c r="K18" s="98">
        <v>727</v>
      </c>
      <c r="L18" s="96">
        <v>741</v>
      </c>
      <c r="M18" s="96">
        <f t="shared" si="0"/>
        <v>1468</v>
      </c>
    </row>
    <row r="19" spans="1:13" ht="17.25" thickBot="1" x14ac:dyDescent="0.4">
      <c r="A19" s="17" t="s">
        <v>4</v>
      </c>
      <c r="B19" s="18" t="s">
        <v>9</v>
      </c>
      <c r="C19" s="18" t="s">
        <v>7</v>
      </c>
      <c r="D19" s="18" t="s">
        <v>8</v>
      </c>
      <c r="E19" s="18" t="s">
        <v>10</v>
      </c>
      <c r="F19" s="18" t="s">
        <v>14</v>
      </c>
      <c r="G19" s="18" t="s">
        <v>22</v>
      </c>
      <c r="H19" s="19" t="s">
        <v>3</v>
      </c>
      <c r="J19" s="97" t="s">
        <v>105</v>
      </c>
      <c r="K19" s="98">
        <v>1930</v>
      </c>
      <c r="L19" s="96">
        <v>1305</v>
      </c>
      <c r="M19" s="96">
        <f t="shared" si="0"/>
        <v>3235</v>
      </c>
    </row>
    <row r="20" spans="1:13" ht="17.25" thickBot="1" x14ac:dyDescent="0.4">
      <c r="A20" s="20" t="s">
        <v>0</v>
      </c>
      <c r="B20" s="22">
        <v>2</v>
      </c>
      <c r="C20" s="22">
        <v>0.74</v>
      </c>
      <c r="D20" s="108">
        <f>2/40017*10000</f>
        <v>0.4997875902741335</v>
      </c>
      <c r="E20" s="2">
        <v>1</v>
      </c>
      <c r="F20" s="2" t="s">
        <v>19</v>
      </c>
      <c r="G20" s="2"/>
      <c r="H20" s="23">
        <v>2</v>
      </c>
      <c r="J20" s="103" t="s">
        <v>107</v>
      </c>
      <c r="K20" s="104">
        <v>405</v>
      </c>
      <c r="L20" s="105">
        <v>275</v>
      </c>
      <c r="M20" s="105">
        <v>680</v>
      </c>
    </row>
    <row r="21" spans="1:13" ht="17.25" thickTop="1" thickBot="1" x14ac:dyDescent="0.3">
      <c r="A21" s="20" t="s">
        <v>1</v>
      </c>
      <c r="B21" s="22">
        <v>5</v>
      </c>
      <c r="C21" s="22">
        <v>4.0999999999999996</v>
      </c>
      <c r="D21" s="108">
        <f>5/40017*10000</f>
        <v>1.2494689756853339</v>
      </c>
      <c r="E21" s="3">
        <v>4</v>
      </c>
      <c r="F21" s="3" t="s">
        <v>19</v>
      </c>
      <c r="G21" s="3"/>
      <c r="H21" s="23">
        <v>6</v>
      </c>
      <c r="J21" s="106"/>
      <c r="K21" s="107">
        <f>SUM(K7:K20)</f>
        <v>21884</v>
      </c>
      <c r="L21" s="107">
        <f>SUM(L7:L20)</f>
        <v>18133</v>
      </c>
      <c r="M21" s="107">
        <f>SUM(M7:M20)</f>
        <v>40017</v>
      </c>
    </row>
    <row r="22" spans="1:13" ht="15.75" thickTop="1" x14ac:dyDescent="0.25">
      <c r="A22" s="20" t="s">
        <v>15</v>
      </c>
      <c r="B22" s="22">
        <v>4</v>
      </c>
      <c r="C22" s="22">
        <v>1.49</v>
      </c>
      <c r="D22" s="108">
        <f>4/40017*10000</f>
        <v>0.99957518054826699</v>
      </c>
      <c r="E22" s="3">
        <v>2</v>
      </c>
      <c r="F22" s="3" t="s">
        <v>20</v>
      </c>
      <c r="G22" s="3"/>
      <c r="H22" s="23">
        <v>8</v>
      </c>
    </row>
    <row r="23" spans="1:13" x14ac:dyDescent="0.25">
      <c r="A23" s="20" t="s">
        <v>16</v>
      </c>
      <c r="B23" s="22">
        <v>1</v>
      </c>
      <c r="C23" s="22">
        <v>0.37</v>
      </c>
      <c r="D23" s="108">
        <f>1/40017*10000</f>
        <v>0.24989379513706675</v>
      </c>
      <c r="E23" s="3">
        <v>0</v>
      </c>
      <c r="F23" s="3">
        <v>0</v>
      </c>
      <c r="G23" s="3"/>
      <c r="H23" s="23">
        <v>1</v>
      </c>
    </row>
    <row r="24" spans="1:13" x14ac:dyDescent="0.25">
      <c r="A24" s="20" t="s">
        <v>17</v>
      </c>
      <c r="B24" s="22">
        <v>2</v>
      </c>
      <c r="C24" s="22">
        <v>0.74</v>
      </c>
      <c r="D24" s="108">
        <f>2/40017*10000</f>
        <v>0.4997875902741335</v>
      </c>
      <c r="E24" s="3">
        <v>2</v>
      </c>
      <c r="F24" s="3"/>
      <c r="G24" s="3"/>
      <c r="H24" s="23">
        <v>2</v>
      </c>
    </row>
    <row r="25" spans="1:13" x14ac:dyDescent="0.25">
      <c r="A25" s="20" t="s">
        <v>13</v>
      </c>
      <c r="B25" s="22">
        <v>4</v>
      </c>
      <c r="C25" s="22">
        <v>1.49</v>
      </c>
      <c r="D25" s="108">
        <f>4/40017*10000</f>
        <v>0.99957518054826699</v>
      </c>
      <c r="E25" s="4">
        <v>4</v>
      </c>
      <c r="F25" s="4" t="s">
        <v>21</v>
      </c>
      <c r="G25" s="4"/>
      <c r="H25" s="23">
        <v>7</v>
      </c>
    </row>
    <row r="26" spans="1:13" x14ac:dyDescent="0.25">
      <c r="A26" s="20" t="s">
        <v>18</v>
      </c>
      <c r="B26" s="22">
        <v>2</v>
      </c>
      <c r="C26" s="22">
        <v>0.74</v>
      </c>
      <c r="D26" s="108">
        <f>2/40017*10000</f>
        <v>0.4997875902741335</v>
      </c>
      <c r="E26" s="4">
        <v>2</v>
      </c>
      <c r="F26" s="4"/>
      <c r="G26" s="4"/>
      <c r="H26" s="23">
        <v>4</v>
      </c>
    </row>
    <row r="27" spans="1:13" x14ac:dyDescent="0.25">
      <c r="A27" s="20" t="s">
        <v>2</v>
      </c>
      <c r="B27" s="22">
        <v>5</v>
      </c>
      <c r="C27" s="22">
        <v>1.9</v>
      </c>
      <c r="D27" s="108">
        <f>5/40017*10000</f>
        <v>1.2494689756853339</v>
      </c>
      <c r="E27" s="4">
        <v>4</v>
      </c>
      <c r="F27" s="4"/>
      <c r="G27" s="4"/>
      <c r="H27" s="23">
        <v>6</v>
      </c>
    </row>
    <row r="28" spans="1:13" x14ac:dyDescent="0.25">
      <c r="A28" s="24"/>
      <c r="B28" s="13">
        <v>25</v>
      </c>
      <c r="C28" s="13">
        <f>SUM(C20:C27)</f>
        <v>11.57</v>
      </c>
      <c r="D28" s="109">
        <f>SUM(D20:D27)</f>
        <v>6.2473448784266683</v>
      </c>
      <c r="E28" s="13">
        <f>SUM(E20:E27)</f>
        <v>19</v>
      </c>
      <c r="F28" s="13">
        <v>4</v>
      </c>
      <c r="G28" s="25">
        <v>23</v>
      </c>
      <c r="H28" s="26">
        <f>SUM(H20:H27)</f>
        <v>36</v>
      </c>
    </row>
    <row r="29" spans="1:13" x14ac:dyDescent="0.25">
      <c r="A29" s="20"/>
      <c r="B29" s="22"/>
      <c r="C29" s="22"/>
      <c r="D29" s="22"/>
      <c r="E29" s="22"/>
      <c r="F29" s="22"/>
      <c r="G29" s="22"/>
      <c r="H29" s="23"/>
    </row>
    <row r="30" spans="1:13" x14ac:dyDescent="0.25">
      <c r="A30" s="27"/>
      <c r="B30" s="28">
        <v>70</v>
      </c>
      <c r="C30" s="28"/>
      <c r="D30" s="28"/>
      <c r="E30" s="28">
        <v>51</v>
      </c>
      <c r="F30" s="28">
        <v>10</v>
      </c>
      <c r="G30" s="28">
        <v>61</v>
      </c>
      <c r="H30" s="29">
        <v>87</v>
      </c>
    </row>
    <row r="31" spans="1:13" x14ac:dyDescent="0.25">
      <c r="A31" s="20"/>
      <c r="B31" s="22"/>
      <c r="C31" s="22"/>
      <c r="D31" s="22"/>
      <c r="E31" s="22"/>
      <c r="F31" s="22"/>
      <c r="G31" s="22"/>
      <c r="H31" s="23"/>
    </row>
    <row r="32" spans="1:13" x14ac:dyDescent="0.25">
      <c r="A32" s="20"/>
      <c r="B32" s="22"/>
      <c r="C32" s="22"/>
      <c r="D32" s="22"/>
      <c r="E32" s="22"/>
      <c r="F32" s="22"/>
      <c r="G32" s="22"/>
      <c r="H32" s="23"/>
    </row>
    <row r="33" spans="1:8" x14ac:dyDescent="0.25">
      <c r="A33" s="20" t="s">
        <v>24</v>
      </c>
      <c r="B33" s="22"/>
      <c r="C33" s="22"/>
      <c r="D33" s="22"/>
      <c r="E33" s="22"/>
      <c r="F33" s="22"/>
      <c r="G33" s="22"/>
      <c r="H33" s="23"/>
    </row>
    <row r="34" spans="1:8" x14ac:dyDescent="0.25">
      <c r="A34" s="20"/>
      <c r="B34" s="22"/>
      <c r="C34" s="22"/>
      <c r="D34" s="22"/>
      <c r="E34" s="22"/>
      <c r="F34" s="22"/>
      <c r="G34" s="22"/>
      <c r="H34" s="23"/>
    </row>
    <row r="35" spans="1:8" x14ac:dyDescent="0.25">
      <c r="A35" s="20" t="s">
        <v>28</v>
      </c>
      <c r="B35" s="22"/>
      <c r="C35" s="22"/>
      <c r="D35" s="22"/>
      <c r="E35" s="22"/>
      <c r="F35" s="22"/>
      <c r="G35" s="22"/>
      <c r="H35" s="23"/>
    </row>
    <row r="36" spans="1:8" x14ac:dyDescent="0.25">
      <c r="A36" s="20" t="s">
        <v>29</v>
      </c>
      <c r="B36" s="22"/>
      <c r="C36" s="22"/>
      <c r="D36" s="22"/>
      <c r="E36" s="22"/>
      <c r="F36" s="22"/>
      <c r="G36" s="22"/>
      <c r="H36" s="23"/>
    </row>
    <row r="37" spans="1:8" x14ac:dyDescent="0.25">
      <c r="A37" s="30" t="s">
        <v>30</v>
      </c>
      <c r="B37" s="31"/>
      <c r="C37" s="31"/>
      <c r="D37" s="31"/>
      <c r="E37" s="31"/>
      <c r="F37" s="31"/>
      <c r="G37" s="31"/>
      <c r="H37" s="32"/>
    </row>
  </sheetData>
  <mergeCells count="5">
    <mergeCell ref="A6:H6"/>
    <mergeCell ref="A18:H18"/>
    <mergeCell ref="A2:H2"/>
    <mergeCell ref="J5:M5"/>
    <mergeCell ref="A1:H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sqref="A1:H1"/>
    </sheetView>
  </sheetViews>
  <sheetFormatPr defaultRowHeight="15" x14ac:dyDescent="0.25"/>
  <cols>
    <col min="1" max="1" width="17.85546875" customWidth="1"/>
    <col min="2" max="2" width="18.42578125" style="10" customWidth="1"/>
    <col min="3" max="3" width="18.7109375" customWidth="1"/>
    <col min="4" max="4" width="18.5703125" customWidth="1"/>
    <col min="5" max="5" width="18.140625" style="10" customWidth="1"/>
    <col min="6" max="6" width="18.7109375" customWidth="1"/>
    <col min="7" max="7" width="21.28515625" style="10" customWidth="1"/>
    <col min="8" max="8" width="20.5703125" style="37" customWidth="1"/>
    <col min="9" max="9" width="18.42578125" customWidth="1"/>
  </cols>
  <sheetData>
    <row r="1" spans="1:8" ht="15.75" thickBot="1" x14ac:dyDescent="0.3">
      <c r="A1" s="128" t="s">
        <v>114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0" t="s">
        <v>70</v>
      </c>
      <c r="B2" s="121"/>
      <c r="C2" s="121"/>
      <c r="D2" s="121"/>
      <c r="E2" s="121"/>
      <c r="F2" s="121"/>
      <c r="G2" s="122"/>
      <c r="H2" s="123"/>
    </row>
    <row r="3" spans="1:8" ht="15.75" thickBot="1" x14ac:dyDescent="0.3">
      <c r="A3" s="124"/>
      <c r="B3" s="125"/>
      <c r="C3" s="125"/>
      <c r="D3" s="125"/>
      <c r="E3" s="125"/>
      <c r="F3" s="125"/>
      <c r="G3" s="126"/>
      <c r="H3" s="127"/>
    </row>
    <row r="4" spans="1:8" ht="78" customHeight="1" thickBot="1" x14ac:dyDescent="0.3">
      <c r="A4" s="67" t="s">
        <v>34</v>
      </c>
      <c r="B4" s="39" t="s">
        <v>35</v>
      </c>
      <c r="C4" s="40" t="s">
        <v>36</v>
      </c>
      <c r="D4" s="41" t="s">
        <v>37</v>
      </c>
      <c r="E4" s="39" t="s">
        <v>38</v>
      </c>
      <c r="F4" s="42" t="s">
        <v>39</v>
      </c>
      <c r="G4" s="38" t="s">
        <v>67</v>
      </c>
      <c r="H4" s="39" t="s">
        <v>69</v>
      </c>
    </row>
    <row r="5" spans="1:8" ht="27.75" customHeight="1" thickBot="1" x14ac:dyDescent="0.3">
      <c r="A5" s="66" t="s">
        <v>40</v>
      </c>
      <c r="B5" s="5" t="s">
        <v>41</v>
      </c>
      <c r="C5" s="5" t="s">
        <v>41</v>
      </c>
      <c r="D5" s="5" t="s">
        <v>41</v>
      </c>
      <c r="E5" s="5" t="s">
        <v>41</v>
      </c>
      <c r="F5" s="33">
        <v>0.31</v>
      </c>
      <c r="G5" s="33">
        <v>0.37</v>
      </c>
      <c r="H5" s="93">
        <v>0.35</v>
      </c>
    </row>
    <row r="6" spans="1:8" ht="29.25" customHeight="1" thickBot="1" x14ac:dyDescent="0.3">
      <c r="A6" s="6" t="s">
        <v>42</v>
      </c>
      <c r="B6" s="11">
        <v>2.73</v>
      </c>
      <c r="C6" s="7">
        <v>0.84</v>
      </c>
      <c r="D6" s="8">
        <v>0.56999999999999995</v>
      </c>
      <c r="E6" s="11">
        <v>0.49</v>
      </c>
      <c r="F6" s="34">
        <v>0.31</v>
      </c>
      <c r="G6" s="34">
        <v>0.37</v>
      </c>
      <c r="H6" s="93">
        <v>0.35</v>
      </c>
    </row>
    <row r="7" spans="1:8" ht="25.5" customHeight="1" thickBot="1" x14ac:dyDescent="0.3">
      <c r="A7" s="45" t="s">
        <v>43</v>
      </c>
      <c r="B7" s="46">
        <v>0.16</v>
      </c>
      <c r="C7" s="47">
        <v>0</v>
      </c>
      <c r="D7" s="47">
        <v>0</v>
      </c>
      <c r="E7" s="53">
        <v>0</v>
      </c>
      <c r="F7" s="48">
        <v>0</v>
      </c>
      <c r="G7" s="35">
        <v>0</v>
      </c>
      <c r="H7" s="54">
        <v>0</v>
      </c>
    </row>
    <row r="8" spans="1:8" ht="26.25" customHeight="1" thickBot="1" x14ac:dyDescent="0.3">
      <c r="A8" s="50" t="s">
        <v>44</v>
      </c>
      <c r="B8" s="51">
        <v>0.16</v>
      </c>
      <c r="C8" s="7">
        <v>0</v>
      </c>
      <c r="D8" s="7">
        <v>0</v>
      </c>
      <c r="E8" s="12">
        <v>0</v>
      </c>
      <c r="F8" s="34">
        <v>0</v>
      </c>
      <c r="G8" s="7">
        <v>0</v>
      </c>
      <c r="H8" s="58">
        <v>0</v>
      </c>
    </row>
    <row r="9" spans="1:8" ht="18" thickBot="1" x14ac:dyDescent="0.3">
      <c r="A9" s="45" t="s">
        <v>45</v>
      </c>
      <c r="B9" s="55">
        <v>0.16</v>
      </c>
      <c r="C9" s="35">
        <v>0</v>
      </c>
      <c r="D9" s="35">
        <v>0</v>
      </c>
      <c r="E9" s="59">
        <v>0</v>
      </c>
      <c r="F9" s="57">
        <v>0</v>
      </c>
      <c r="G9" s="35">
        <v>0</v>
      </c>
      <c r="H9" s="54">
        <v>0</v>
      </c>
    </row>
    <row r="10" spans="1:8" ht="30" customHeight="1" thickBot="1" x14ac:dyDescent="0.3">
      <c r="A10" s="50" t="s">
        <v>46</v>
      </c>
      <c r="B10" s="51">
        <v>0.16</v>
      </c>
      <c r="C10" s="7">
        <v>0</v>
      </c>
      <c r="D10" s="7">
        <v>0</v>
      </c>
      <c r="E10" s="12">
        <v>0</v>
      </c>
      <c r="F10" s="34">
        <v>0</v>
      </c>
      <c r="G10" s="7">
        <v>0</v>
      </c>
      <c r="H10" s="58">
        <v>0</v>
      </c>
    </row>
    <row r="11" spans="1:8" ht="33" customHeight="1" thickBot="1" x14ac:dyDescent="0.3">
      <c r="A11" s="45" t="s">
        <v>47</v>
      </c>
      <c r="B11" s="55">
        <v>0.16</v>
      </c>
      <c r="C11" s="35">
        <v>0</v>
      </c>
      <c r="D11" s="35">
        <v>0</v>
      </c>
      <c r="E11" s="59">
        <v>0</v>
      </c>
      <c r="F11" s="57">
        <v>0</v>
      </c>
      <c r="G11" s="35">
        <v>0</v>
      </c>
      <c r="H11" s="54">
        <v>0</v>
      </c>
    </row>
    <row r="12" spans="1:8" ht="28.5" customHeight="1" thickBot="1" x14ac:dyDescent="0.3">
      <c r="A12" s="50" t="s">
        <v>48</v>
      </c>
      <c r="B12" s="51">
        <v>0.16</v>
      </c>
      <c r="C12" s="7">
        <v>0</v>
      </c>
      <c r="D12" s="7">
        <v>0</v>
      </c>
      <c r="E12" s="12">
        <v>0</v>
      </c>
      <c r="F12" s="34">
        <v>0</v>
      </c>
      <c r="G12" s="7">
        <v>0</v>
      </c>
      <c r="H12" s="58">
        <v>0</v>
      </c>
    </row>
    <row r="13" spans="1:8" ht="27" customHeight="1" thickBot="1" x14ac:dyDescent="0.3">
      <c r="A13" s="45" t="s">
        <v>12</v>
      </c>
      <c r="B13" s="55">
        <v>2.73</v>
      </c>
      <c r="C13" s="35">
        <v>3.64</v>
      </c>
      <c r="D13" s="56">
        <v>3.97</v>
      </c>
      <c r="E13" s="55">
        <v>3.95</v>
      </c>
      <c r="F13" s="35">
        <v>4.0999999999999996</v>
      </c>
      <c r="G13" s="35">
        <v>4.0999999999999996</v>
      </c>
      <c r="H13" s="93">
        <v>3.15</v>
      </c>
    </row>
    <row r="14" spans="1:8" ht="26.25" customHeight="1" thickBot="1" x14ac:dyDescent="0.3">
      <c r="A14" s="50" t="s">
        <v>64</v>
      </c>
      <c r="B14" s="51">
        <v>0.16</v>
      </c>
      <c r="C14" s="7">
        <v>0</v>
      </c>
      <c r="D14" s="7">
        <v>0</v>
      </c>
      <c r="E14" s="12">
        <v>0</v>
      </c>
      <c r="F14" s="34">
        <v>0</v>
      </c>
      <c r="G14" s="7">
        <v>0</v>
      </c>
      <c r="H14" s="58">
        <v>0</v>
      </c>
    </row>
    <row r="15" spans="1:8" ht="25.5" thickBot="1" x14ac:dyDescent="0.3">
      <c r="A15" s="45" t="s">
        <v>49</v>
      </c>
      <c r="B15" s="55">
        <v>0.16</v>
      </c>
      <c r="C15" s="35">
        <v>0.28000000000000003</v>
      </c>
      <c r="D15" s="56">
        <v>0.19</v>
      </c>
      <c r="E15" s="55">
        <v>0.16</v>
      </c>
      <c r="F15" s="57">
        <v>1.57</v>
      </c>
      <c r="G15" s="35">
        <v>1.49</v>
      </c>
      <c r="H15" s="93">
        <v>1.4</v>
      </c>
    </row>
    <row r="16" spans="1:8" ht="25.5" thickBot="1" x14ac:dyDescent="0.3">
      <c r="A16" s="50" t="s">
        <v>65</v>
      </c>
      <c r="B16" s="51">
        <v>0.8</v>
      </c>
      <c r="C16" s="7">
        <v>0</v>
      </c>
      <c r="D16" s="7">
        <v>0</v>
      </c>
      <c r="E16" s="12">
        <v>0</v>
      </c>
      <c r="F16" s="34">
        <v>0.31</v>
      </c>
      <c r="G16" s="7">
        <v>0</v>
      </c>
      <c r="H16" s="93">
        <v>0.35</v>
      </c>
    </row>
    <row r="17" spans="1:10" ht="25.5" thickBot="1" x14ac:dyDescent="0.3">
      <c r="A17" s="45" t="s">
        <v>68</v>
      </c>
      <c r="B17" s="55">
        <v>0</v>
      </c>
      <c r="C17" s="35">
        <v>0</v>
      </c>
      <c r="D17" s="35">
        <v>0</v>
      </c>
      <c r="E17" s="59">
        <v>0</v>
      </c>
      <c r="F17" s="57">
        <v>0</v>
      </c>
      <c r="G17" s="35">
        <v>0.37</v>
      </c>
      <c r="H17" s="93">
        <v>0.17</v>
      </c>
    </row>
    <row r="18" spans="1:10" ht="25.5" thickBot="1" x14ac:dyDescent="0.3">
      <c r="A18" s="50" t="s">
        <v>50</v>
      </c>
      <c r="B18" s="51">
        <v>0.32</v>
      </c>
      <c r="C18" s="7">
        <v>0</v>
      </c>
      <c r="D18" s="7">
        <v>0</v>
      </c>
      <c r="E18" s="12">
        <v>0</v>
      </c>
      <c r="F18" s="34">
        <v>0</v>
      </c>
      <c r="G18" s="7">
        <v>0</v>
      </c>
      <c r="H18" s="58">
        <v>0</v>
      </c>
      <c r="J18" s="60"/>
    </row>
    <row r="19" spans="1:10" ht="18" thickBot="1" x14ac:dyDescent="0.3">
      <c r="A19" s="6" t="s">
        <v>51</v>
      </c>
      <c r="B19" s="62">
        <v>0.16</v>
      </c>
      <c r="C19" s="63">
        <v>0</v>
      </c>
      <c r="D19" s="63">
        <v>0</v>
      </c>
      <c r="E19" s="64">
        <v>0</v>
      </c>
      <c r="F19" s="65">
        <v>0</v>
      </c>
      <c r="G19" s="35">
        <v>0</v>
      </c>
      <c r="H19" s="44">
        <v>0</v>
      </c>
    </row>
    <row r="20" spans="1:10" ht="36" customHeight="1" thickBot="1" x14ac:dyDescent="0.3">
      <c r="A20" s="6" t="s">
        <v>52</v>
      </c>
      <c r="B20" s="11">
        <v>0.48</v>
      </c>
      <c r="C20" s="9">
        <f>(31/3566)*1000</f>
        <v>8.693213684800897</v>
      </c>
      <c r="D20" s="8">
        <v>6.8</v>
      </c>
      <c r="E20" s="11">
        <v>2.63</v>
      </c>
      <c r="F20" s="34">
        <v>1.89</v>
      </c>
      <c r="G20" s="36">
        <v>1.9</v>
      </c>
      <c r="H20" s="93">
        <v>1.7</v>
      </c>
      <c r="I20" s="43" t="s">
        <v>66</v>
      </c>
    </row>
    <row r="21" spans="1:10" ht="18" thickBot="1" x14ac:dyDescent="0.3">
      <c r="A21" s="50" t="s">
        <v>53</v>
      </c>
      <c r="B21" s="51">
        <v>0.16</v>
      </c>
      <c r="C21" s="7">
        <v>0</v>
      </c>
      <c r="D21" s="7">
        <v>0</v>
      </c>
      <c r="E21" s="12">
        <v>0</v>
      </c>
      <c r="F21" s="34">
        <v>0</v>
      </c>
      <c r="G21" s="7">
        <v>0</v>
      </c>
      <c r="H21" s="58">
        <v>0</v>
      </c>
    </row>
    <row r="22" spans="1:10" ht="24" customHeight="1" thickBot="1" x14ac:dyDescent="0.3">
      <c r="A22" s="45" t="s">
        <v>2</v>
      </c>
      <c r="B22" s="55">
        <v>0.48</v>
      </c>
      <c r="C22" s="35">
        <v>0</v>
      </c>
      <c r="D22" s="35">
        <v>0</v>
      </c>
      <c r="E22" s="55">
        <v>0.32</v>
      </c>
      <c r="F22" s="61">
        <v>3.8</v>
      </c>
      <c r="G22" s="35">
        <v>1.49</v>
      </c>
      <c r="H22" s="93">
        <v>2.97</v>
      </c>
    </row>
    <row r="23" spans="1:10" ht="40.5" customHeight="1" thickBot="1" x14ac:dyDescent="0.3">
      <c r="A23" s="50" t="s">
        <v>54</v>
      </c>
      <c r="B23" s="51">
        <v>1.28</v>
      </c>
      <c r="C23" s="9">
        <f>(10/3566)*1000</f>
        <v>2.8042624789680315</v>
      </c>
      <c r="D23" s="8">
        <v>2.46</v>
      </c>
      <c r="E23" s="51">
        <v>1.3</v>
      </c>
      <c r="F23" s="34">
        <v>1.89</v>
      </c>
      <c r="G23" s="7">
        <v>1.1100000000000001</v>
      </c>
      <c r="H23" s="93">
        <v>1.4</v>
      </c>
    </row>
    <row r="24" spans="1:10" ht="24.75" customHeight="1" thickBot="1" x14ac:dyDescent="0.3">
      <c r="A24" s="45" t="s">
        <v>55</v>
      </c>
      <c r="B24" s="55">
        <v>0.32</v>
      </c>
      <c r="C24" s="35">
        <v>0</v>
      </c>
      <c r="D24" s="35">
        <v>0</v>
      </c>
      <c r="E24" s="59">
        <v>0</v>
      </c>
      <c r="F24" s="57">
        <v>0</v>
      </c>
      <c r="G24" s="35">
        <v>0</v>
      </c>
      <c r="H24" s="54">
        <v>0</v>
      </c>
    </row>
    <row r="25" spans="1:10" ht="33" customHeight="1" thickBot="1" x14ac:dyDescent="0.3">
      <c r="A25" s="50" t="s">
        <v>56</v>
      </c>
      <c r="B25" s="51">
        <v>2.41</v>
      </c>
      <c r="C25" s="7">
        <v>0.28000000000000003</v>
      </c>
      <c r="D25" s="8">
        <v>0.19</v>
      </c>
      <c r="E25" s="51">
        <v>0.16</v>
      </c>
      <c r="F25" s="34">
        <v>0</v>
      </c>
      <c r="G25" s="7">
        <v>0</v>
      </c>
      <c r="H25" s="58">
        <v>0</v>
      </c>
    </row>
    <row r="26" spans="1:10" ht="30.75" customHeight="1" thickBot="1" x14ac:dyDescent="0.3">
      <c r="A26" s="50" t="s">
        <v>57</v>
      </c>
      <c r="B26" s="51">
        <v>0.96</v>
      </c>
      <c r="C26" s="7">
        <v>0</v>
      </c>
      <c r="D26" s="7">
        <v>0</v>
      </c>
      <c r="E26" s="12">
        <v>0</v>
      </c>
      <c r="F26" s="34">
        <v>0</v>
      </c>
      <c r="G26" s="7">
        <v>0</v>
      </c>
      <c r="H26" s="58">
        <v>0</v>
      </c>
    </row>
    <row r="27" spans="1:10" ht="25.5" thickBot="1" x14ac:dyDescent="0.3">
      <c r="A27" s="45" t="s">
        <v>58</v>
      </c>
      <c r="B27" s="55">
        <v>0.16</v>
      </c>
      <c r="C27" s="35">
        <v>0</v>
      </c>
      <c r="D27" s="35">
        <v>0</v>
      </c>
      <c r="E27" s="59">
        <v>0</v>
      </c>
      <c r="F27" s="57">
        <v>0</v>
      </c>
      <c r="G27" s="35">
        <v>0</v>
      </c>
      <c r="H27" s="54">
        <v>0</v>
      </c>
    </row>
    <row r="28" spans="1:10" ht="18" thickBot="1" x14ac:dyDescent="0.3">
      <c r="A28" s="50" t="s">
        <v>59</v>
      </c>
      <c r="B28" s="51">
        <v>0.16</v>
      </c>
      <c r="C28" s="7">
        <v>0</v>
      </c>
      <c r="D28" s="7">
        <v>0</v>
      </c>
      <c r="E28" s="12">
        <v>0</v>
      </c>
      <c r="F28" s="34">
        <v>0</v>
      </c>
      <c r="G28" s="7">
        <v>0</v>
      </c>
      <c r="H28" s="58">
        <v>0</v>
      </c>
    </row>
    <row r="29" spans="1:10" ht="28.5" customHeight="1" thickBot="1" x14ac:dyDescent="0.3">
      <c r="A29" s="45" t="s">
        <v>60</v>
      </c>
      <c r="B29" s="55">
        <v>0.32</v>
      </c>
      <c r="C29" s="35">
        <v>0</v>
      </c>
      <c r="D29" s="35">
        <v>0</v>
      </c>
      <c r="E29" s="59">
        <v>0</v>
      </c>
      <c r="F29" s="57">
        <v>0</v>
      </c>
      <c r="G29" s="35">
        <v>0</v>
      </c>
      <c r="H29" s="54">
        <v>0</v>
      </c>
    </row>
    <row r="30" spans="1:10" ht="26.25" customHeight="1" thickBot="1" x14ac:dyDescent="0.3">
      <c r="A30" s="50" t="s">
        <v>61</v>
      </c>
      <c r="B30" s="51">
        <v>0.48</v>
      </c>
      <c r="C30" s="7">
        <v>0.28000000000000003</v>
      </c>
      <c r="D30" s="8">
        <v>0.38</v>
      </c>
      <c r="E30" s="51">
        <v>0.32</v>
      </c>
      <c r="F30" s="34">
        <v>0</v>
      </c>
      <c r="G30" s="7">
        <v>0.74</v>
      </c>
      <c r="H30" s="93">
        <v>0.35</v>
      </c>
    </row>
    <row r="31" spans="1:10" ht="21.75" customHeight="1" thickBot="1" x14ac:dyDescent="0.3">
      <c r="A31" s="45" t="s">
        <v>62</v>
      </c>
      <c r="B31" s="55">
        <v>0</v>
      </c>
      <c r="C31" s="35">
        <v>0</v>
      </c>
      <c r="D31" s="56">
        <v>0</v>
      </c>
      <c r="E31" s="55">
        <v>0.16</v>
      </c>
      <c r="F31" s="57">
        <v>0</v>
      </c>
      <c r="G31" s="35">
        <v>0</v>
      </c>
      <c r="H31" s="49">
        <v>0</v>
      </c>
    </row>
    <row r="32" spans="1:10" ht="18" thickBot="1" x14ac:dyDescent="0.3">
      <c r="A32" s="50" t="s">
        <v>63</v>
      </c>
      <c r="B32" s="51">
        <v>0</v>
      </c>
      <c r="C32" s="7">
        <v>0</v>
      </c>
      <c r="D32" s="8">
        <v>0</v>
      </c>
      <c r="E32" s="51">
        <v>0.16</v>
      </c>
      <c r="F32" s="34">
        <v>0</v>
      </c>
      <c r="G32" s="7">
        <v>0</v>
      </c>
      <c r="H32" s="52">
        <v>0</v>
      </c>
    </row>
    <row r="33" spans="1:8" ht="15.75" thickBot="1" x14ac:dyDescent="0.3">
      <c r="A33" s="68"/>
      <c r="B33" s="69">
        <f>SUM(B6:B32)</f>
        <v>15.230000000000004</v>
      </c>
      <c r="C33" s="70">
        <f>SUM(C6:C32)</f>
        <v>16.81747616376893</v>
      </c>
      <c r="D33" s="71">
        <f>SUM(D5:D32)</f>
        <v>14.560000000000002</v>
      </c>
      <c r="E33" s="73">
        <f>SUM(E6:E32)</f>
        <v>9.6500000000000021</v>
      </c>
      <c r="F33" s="71">
        <f>SUM(F5:F32)</f>
        <v>14.18</v>
      </c>
      <c r="G33" s="73">
        <f>SUM(G5:G32)</f>
        <v>11.94</v>
      </c>
      <c r="H33" s="72">
        <f>SUM(H5:H32)</f>
        <v>12.19</v>
      </c>
    </row>
    <row r="41" spans="1:8" ht="15.75" thickBot="1" x14ac:dyDescent="0.3"/>
    <row r="42" spans="1:8" x14ac:dyDescent="0.25">
      <c r="A42" s="120" t="s">
        <v>72</v>
      </c>
      <c r="B42" s="121"/>
      <c r="C42" s="121"/>
      <c r="D42" s="121"/>
      <c r="E42" s="121"/>
      <c r="F42" s="121"/>
      <c r="G42" s="122"/>
      <c r="H42" s="123"/>
    </row>
    <row r="43" spans="1:8" ht="15.75" thickBot="1" x14ac:dyDescent="0.3">
      <c r="A43" s="124"/>
      <c r="B43" s="125"/>
      <c r="C43" s="125"/>
      <c r="D43" s="125"/>
      <c r="E43" s="125"/>
      <c r="F43" s="125"/>
      <c r="G43" s="126"/>
      <c r="H43" s="127"/>
    </row>
    <row r="44" spans="1:8" ht="87" thickBot="1" x14ac:dyDescent="0.3">
      <c r="A44" s="67" t="s">
        <v>34</v>
      </c>
      <c r="B44" s="39" t="s">
        <v>35</v>
      </c>
      <c r="C44" s="40" t="s">
        <v>36</v>
      </c>
      <c r="D44" s="41" t="s">
        <v>37</v>
      </c>
      <c r="E44" s="39" t="s">
        <v>38</v>
      </c>
      <c r="F44" s="42" t="s">
        <v>39</v>
      </c>
      <c r="G44" s="38" t="s">
        <v>67</v>
      </c>
      <c r="H44" s="39" t="s">
        <v>93</v>
      </c>
    </row>
    <row r="45" spans="1:8" ht="25.5" thickBot="1" x14ac:dyDescent="0.3">
      <c r="A45" s="66" t="s">
        <v>40</v>
      </c>
      <c r="B45" s="5" t="s">
        <v>41</v>
      </c>
      <c r="C45" s="5" t="s">
        <v>41</v>
      </c>
      <c r="D45" s="5" t="s">
        <v>41</v>
      </c>
      <c r="E45" s="5" t="s">
        <v>41</v>
      </c>
      <c r="F45" s="33">
        <v>0.31</v>
      </c>
      <c r="G45" s="33">
        <v>0.37</v>
      </c>
      <c r="H45" s="93">
        <v>0.35</v>
      </c>
    </row>
    <row r="46" spans="1:8" ht="25.5" thickBot="1" x14ac:dyDescent="0.3">
      <c r="A46" s="6" t="s">
        <v>42</v>
      </c>
      <c r="B46" s="11">
        <v>2.73</v>
      </c>
      <c r="C46" s="7">
        <v>0.84</v>
      </c>
      <c r="D46" s="8">
        <v>0.56999999999999995</v>
      </c>
      <c r="E46" s="11">
        <v>0.49</v>
      </c>
      <c r="F46" s="34">
        <v>0.31</v>
      </c>
      <c r="G46" s="34">
        <v>0.37</v>
      </c>
      <c r="H46" s="93">
        <v>0.35</v>
      </c>
    </row>
    <row r="47" spans="1:8" ht="25.5" thickBot="1" x14ac:dyDescent="0.3">
      <c r="A47" s="45" t="s">
        <v>43</v>
      </c>
      <c r="B47" s="46">
        <v>0.16</v>
      </c>
      <c r="C47" s="47">
        <v>0</v>
      </c>
      <c r="D47" s="47">
        <v>0</v>
      </c>
      <c r="E47" s="53">
        <v>0</v>
      </c>
      <c r="F47" s="48">
        <v>0</v>
      </c>
      <c r="G47" s="35">
        <v>0</v>
      </c>
      <c r="H47" s="54">
        <v>0</v>
      </c>
    </row>
    <row r="48" spans="1:8" ht="18" thickBot="1" x14ac:dyDescent="0.3">
      <c r="A48" s="50" t="s">
        <v>44</v>
      </c>
      <c r="B48" s="51">
        <v>0.16</v>
      </c>
      <c r="C48" s="7">
        <v>0</v>
      </c>
      <c r="D48" s="7">
        <v>0</v>
      </c>
      <c r="E48" s="12">
        <v>0</v>
      </c>
      <c r="F48" s="34">
        <v>0</v>
      </c>
      <c r="G48" s="7">
        <v>0</v>
      </c>
      <c r="H48" s="58">
        <v>0</v>
      </c>
    </row>
    <row r="49" spans="1:8" ht="18" thickBot="1" x14ac:dyDescent="0.3">
      <c r="A49" s="45" t="s">
        <v>45</v>
      </c>
      <c r="B49" s="55">
        <v>0.16</v>
      </c>
      <c r="C49" s="35">
        <v>0</v>
      </c>
      <c r="D49" s="35">
        <v>0</v>
      </c>
      <c r="E49" s="59">
        <v>0</v>
      </c>
      <c r="F49" s="57">
        <v>0</v>
      </c>
      <c r="G49" s="35">
        <v>0</v>
      </c>
      <c r="H49" s="54">
        <v>0</v>
      </c>
    </row>
    <row r="50" spans="1:8" ht="25.5" thickBot="1" x14ac:dyDescent="0.3">
      <c r="A50" s="50" t="s">
        <v>46</v>
      </c>
      <c r="B50" s="51">
        <v>0.16</v>
      </c>
      <c r="C50" s="7">
        <v>0</v>
      </c>
      <c r="D50" s="7">
        <v>0</v>
      </c>
      <c r="E50" s="12">
        <v>0</v>
      </c>
      <c r="F50" s="34">
        <v>0</v>
      </c>
      <c r="G50" s="7">
        <v>0</v>
      </c>
      <c r="H50" s="58">
        <v>0</v>
      </c>
    </row>
    <row r="51" spans="1:8" ht="25.5" thickBot="1" x14ac:dyDescent="0.3">
      <c r="A51" s="45" t="s">
        <v>47</v>
      </c>
      <c r="B51" s="55">
        <v>0.16</v>
      </c>
      <c r="C51" s="35">
        <v>0</v>
      </c>
      <c r="D51" s="35">
        <v>0</v>
      </c>
      <c r="E51" s="59">
        <v>0</v>
      </c>
      <c r="F51" s="57">
        <v>0</v>
      </c>
      <c r="G51" s="35">
        <v>0</v>
      </c>
      <c r="H51" s="54">
        <v>0</v>
      </c>
    </row>
    <row r="52" spans="1:8" ht="18" thickBot="1" x14ac:dyDescent="0.3">
      <c r="A52" s="50" t="s">
        <v>48</v>
      </c>
      <c r="B52" s="51">
        <v>0.16</v>
      </c>
      <c r="C52" s="7">
        <v>0</v>
      </c>
      <c r="D52" s="7">
        <v>0</v>
      </c>
      <c r="E52" s="12">
        <v>0</v>
      </c>
      <c r="F52" s="34">
        <v>0</v>
      </c>
      <c r="G52" s="7">
        <v>0</v>
      </c>
      <c r="H52" s="58">
        <v>0</v>
      </c>
    </row>
    <row r="53" spans="1:8" ht="25.5" thickBot="1" x14ac:dyDescent="0.3">
      <c r="A53" s="45" t="s">
        <v>12</v>
      </c>
      <c r="B53" s="55">
        <v>2.73</v>
      </c>
      <c r="C53" s="35">
        <v>3.64</v>
      </c>
      <c r="D53" s="56">
        <v>3.97</v>
      </c>
      <c r="E53" s="55">
        <v>3.95</v>
      </c>
      <c r="F53" s="35">
        <v>4.0999999999999996</v>
      </c>
      <c r="G53" s="35">
        <v>4.0999999999999996</v>
      </c>
      <c r="H53" s="93">
        <v>3.15</v>
      </c>
    </row>
    <row r="54" spans="1:8" ht="25.5" thickBot="1" x14ac:dyDescent="0.3">
      <c r="A54" s="50" t="s">
        <v>64</v>
      </c>
      <c r="B54" s="51">
        <v>0.16</v>
      </c>
      <c r="C54" s="7">
        <v>0</v>
      </c>
      <c r="D54" s="7">
        <v>0</v>
      </c>
      <c r="E54" s="12">
        <v>0</v>
      </c>
      <c r="F54" s="34">
        <v>0</v>
      </c>
      <c r="G54" s="7">
        <v>0</v>
      </c>
      <c r="H54" s="58">
        <v>0</v>
      </c>
    </row>
    <row r="55" spans="1:8" ht="25.5" thickBot="1" x14ac:dyDescent="0.3">
      <c r="A55" s="45" t="s">
        <v>49</v>
      </c>
      <c r="B55" s="55">
        <v>0.16</v>
      </c>
      <c r="C55" s="35">
        <v>0.28000000000000003</v>
      </c>
      <c r="D55" s="56">
        <v>0.19</v>
      </c>
      <c r="E55" s="55">
        <v>0.16</v>
      </c>
      <c r="F55" s="57">
        <v>1.57</v>
      </c>
      <c r="G55" s="35">
        <v>1.49</v>
      </c>
      <c r="H55" s="93">
        <v>1.4</v>
      </c>
    </row>
    <row r="56" spans="1:8" ht="25.5" thickBot="1" x14ac:dyDescent="0.3">
      <c r="A56" s="50" t="s">
        <v>65</v>
      </c>
      <c r="B56" s="51">
        <v>0.8</v>
      </c>
      <c r="C56" s="7">
        <v>0</v>
      </c>
      <c r="D56" s="7">
        <v>0</v>
      </c>
      <c r="E56" s="12">
        <v>0</v>
      </c>
      <c r="F56" s="34">
        <v>0.31</v>
      </c>
      <c r="G56" s="7">
        <v>0</v>
      </c>
      <c r="H56" s="93">
        <v>0.35</v>
      </c>
    </row>
    <row r="57" spans="1:8" ht="25.5" thickBot="1" x14ac:dyDescent="0.3">
      <c r="A57" s="45" t="s">
        <v>68</v>
      </c>
      <c r="B57" s="55">
        <v>0</v>
      </c>
      <c r="C57" s="35">
        <v>0</v>
      </c>
      <c r="D57" s="35">
        <v>0</v>
      </c>
      <c r="E57" s="59">
        <v>0</v>
      </c>
      <c r="F57" s="57">
        <v>0</v>
      </c>
      <c r="G57" s="35">
        <v>0.37</v>
      </c>
      <c r="H57" s="93">
        <v>0.17</v>
      </c>
    </row>
    <row r="58" spans="1:8" ht="25.5" thickBot="1" x14ac:dyDescent="0.3">
      <c r="A58" s="50" t="s">
        <v>50</v>
      </c>
      <c r="B58" s="51">
        <v>0.32</v>
      </c>
      <c r="C58" s="7">
        <v>0</v>
      </c>
      <c r="D58" s="7">
        <v>0</v>
      </c>
      <c r="E58" s="12">
        <v>0</v>
      </c>
      <c r="F58" s="34">
        <v>0</v>
      </c>
      <c r="G58" s="7">
        <v>0</v>
      </c>
      <c r="H58" s="58">
        <v>0</v>
      </c>
    </row>
    <row r="59" spans="1:8" ht="18" thickBot="1" x14ac:dyDescent="0.3">
      <c r="A59" s="6" t="s">
        <v>51</v>
      </c>
      <c r="B59" s="62">
        <v>0.16</v>
      </c>
      <c r="C59" s="63">
        <v>0</v>
      </c>
      <c r="D59" s="63">
        <v>0</v>
      </c>
      <c r="E59" s="64">
        <v>0</v>
      </c>
      <c r="F59" s="65">
        <v>0</v>
      </c>
      <c r="G59" s="35">
        <v>0</v>
      </c>
      <c r="H59" s="44">
        <v>0</v>
      </c>
    </row>
    <row r="60" spans="1:8" ht="37.5" thickBot="1" x14ac:dyDescent="0.3">
      <c r="A60" s="6" t="s">
        <v>52</v>
      </c>
      <c r="B60" s="11">
        <v>0.48</v>
      </c>
      <c r="C60" s="9">
        <f>(31/3566)*1000</f>
        <v>8.693213684800897</v>
      </c>
      <c r="D60" s="8">
        <v>6.8</v>
      </c>
      <c r="E60" s="11">
        <v>2.63</v>
      </c>
      <c r="F60" s="34">
        <v>1.89</v>
      </c>
      <c r="G60" s="36">
        <v>1.9</v>
      </c>
      <c r="H60" s="93">
        <v>1.7</v>
      </c>
    </row>
    <row r="61" spans="1:8" ht="18" thickBot="1" x14ac:dyDescent="0.3">
      <c r="A61" s="50" t="s">
        <v>53</v>
      </c>
      <c r="B61" s="51">
        <v>0.16</v>
      </c>
      <c r="C61" s="7">
        <v>0</v>
      </c>
      <c r="D61" s="7">
        <v>0</v>
      </c>
      <c r="E61" s="12">
        <v>0</v>
      </c>
      <c r="F61" s="34">
        <v>0</v>
      </c>
      <c r="G61" s="7">
        <v>0</v>
      </c>
      <c r="H61" s="58">
        <v>0</v>
      </c>
    </row>
    <row r="62" spans="1:8" ht="37.5" thickBot="1" x14ac:dyDescent="0.3">
      <c r="A62" s="50" t="s">
        <v>54</v>
      </c>
      <c r="B62" s="51">
        <v>1.28</v>
      </c>
      <c r="C62" s="9">
        <f>(10/3566)*1000</f>
        <v>2.8042624789680315</v>
      </c>
      <c r="D62" s="8">
        <v>2.46</v>
      </c>
      <c r="E62" s="51">
        <v>1.3</v>
      </c>
      <c r="F62" s="34">
        <v>1.89</v>
      </c>
      <c r="G62" s="7">
        <v>1.1100000000000001</v>
      </c>
      <c r="H62" s="93">
        <v>1.4</v>
      </c>
    </row>
    <row r="63" spans="1:8" ht="25.5" thickBot="1" x14ac:dyDescent="0.3">
      <c r="A63" s="45" t="s">
        <v>55</v>
      </c>
      <c r="B63" s="55">
        <v>0.32</v>
      </c>
      <c r="C63" s="35">
        <v>0</v>
      </c>
      <c r="D63" s="35">
        <v>0</v>
      </c>
      <c r="E63" s="59">
        <v>0</v>
      </c>
      <c r="F63" s="57">
        <v>0</v>
      </c>
      <c r="G63" s="35">
        <v>0</v>
      </c>
      <c r="H63" s="54">
        <v>0</v>
      </c>
    </row>
    <row r="64" spans="1:8" ht="25.5" thickBot="1" x14ac:dyDescent="0.3">
      <c r="A64" s="50" t="s">
        <v>56</v>
      </c>
      <c r="B64" s="51">
        <v>2.41</v>
      </c>
      <c r="C64" s="7">
        <v>0.28000000000000003</v>
      </c>
      <c r="D64" s="8">
        <v>0.19</v>
      </c>
      <c r="E64" s="51">
        <v>0.16</v>
      </c>
      <c r="F64" s="34">
        <v>0</v>
      </c>
      <c r="G64" s="7">
        <v>0</v>
      </c>
      <c r="H64" s="58">
        <v>0</v>
      </c>
    </row>
    <row r="65" spans="1:8" ht="25.5" thickBot="1" x14ac:dyDescent="0.3">
      <c r="A65" s="50" t="s">
        <v>57</v>
      </c>
      <c r="B65" s="51">
        <v>0.96</v>
      </c>
      <c r="C65" s="7">
        <v>0</v>
      </c>
      <c r="D65" s="7">
        <v>0</v>
      </c>
      <c r="E65" s="12">
        <v>0</v>
      </c>
      <c r="F65" s="34">
        <v>0</v>
      </c>
      <c r="G65" s="7">
        <v>0</v>
      </c>
      <c r="H65" s="58">
        <v>0</v>
      </c>
    </row>
    <row r="66" spans="1:8" ht="25.5" thickBot="1" x14ac:dyDescent="0.3">
      <c r="A66" s="45" t="s">
        <v>58</v>
      </c>
      <c r="B66" s="55">
        <v>0.16</v>
      </c>
      <c r="C66" s="35">
        <v>0</v>
      </c>
      <c r="D66" s="35">
        <v>0</v>
      </c>
      <c r="E66" s="59">
        <v>0</v>
      </c>
      <c r="F66" s="57">
        <v>0</v>
      </c>
      <c r="G66" s="35">
        <v>0</v>
      </c>
      <c r="H66" s="54">
        <v>0</v>
      </c>
    </row>
    <row r="67" spans="1:8" ht="18" thickBot="1" x14ac:dyDescent="0.3">
      <c r="A67" s="50" t="s">
        <v>59</v>
      </c>
      <c r="B67" s="51">
        <v>0.16</v>
      </c>
      <c r="C67" s="7">
        <v>0</v>
      </c>
      <c r="D67" s="7">
        <v>0</v>
      </c>
      <c r="E67" s="12">
        <v>0</v>
      </c>
      <c r="F67" s="34">
        <v>0</v>
      </c>
      <c r="G67" s="7">
        <v>0</v>
      </c>
      <c r="H67" s="58">
        <v>0</v>
      </c>
    </row>
    <row r="68" spans="1:8" ht="25.5" thickBot="1" x14ac:dyDescent="0.3">
      <c r="A68" s="45" t="s">
        <v>60</v>
      </c>
      <c r="B68" s="55">
        <v>0.32</v>
      </c>
      <c r="C68" s="35">
        <v>0</v>
      </c>
      <c r="D68" s="35">
        <v>0</v>
      </c>
      <c r="E68" s="59">
        <v>0</v>
      </c>
      <c r="F68" s="57">
        <v>0</v>
      </c>
      <c r="G68" s="35">
        <v>0</v>
      </c>
      <c r="H68" s="54">
        <v>0</v>
      </c>
    </row>
    <row r="69" spans="1:8" ht="25.5" thickBot="1" x14ac:dyDescent="0.3">
      <c r="A69" s="50" t="s">
        <v>61</v>
      </c>
      <c r="B69" s="51">
        <v>0.48</v>
      </c>
      <c r="C69" s="7">
        <v>0.28000000000000003</v>
      </c>
      <c r="D69" s="8">
        <v>0.38</v>
      </c>
      <c r="E69" s="51">
        <v>0.32</v>
      </c>
      <c r="F69" s="34">
        <v>0</v>
      </c>
      <c r="G69" s="7">
        <v>0.74</v>
      </c>
      <c r="H69" s="93">
        <v>0.35</v>
      </c>
    </row>
    <row r="70" spans="1:8" ht="25.5" thickBot="1" x14ac:dyDescent="0.3">
      <c r="A70" s="45" t="s">
        <v>62</v>
      </c>
      <c r="B70" s="55">
        <v>0</v>
      </c>
      <c r="C70" s="35">
        <v>0</v>
      </c>
      <c r="D70" s="56">
        <v>0</v>
      </c>
      <c r="E70" s="55">
        <v>0.16</v>
      </c>
      <c r="F70" s="57">
        <v>0</v>
      </c>
      <c r="G70" s="35">
        <v>0</v>
      </c>
      <c r="H70" s="49">
        <v>0</v>
      </c>
    </row>
    <row r="71" spans="1:8" ht="18" thickBot="1" x14ac:dyDescent="0.3">
      <c r="A71" s="50" t="s">
        <v>63</v>
      </c>
      <c r="B71" s="51">
        <v>0</v>
      </c>
      <c r="C71" s="7">
        <v>0</v>
      </c>
      <c r="D71" s="8">
        <v>0</v>
      </c>
      <c r="E71" s="51">
        <v>0.16</v>
      </c>
      <c r="F71" s="34">
        <v>0</v>
      </c>
      <c r="G71" s="7">
        <v>0</v>
      </c>
      <c r="H71" s="52">
        <v>0</v>
      </c>
    </row>
    <row r="72" spans="1:8" ht="18" thickBot="1" x14ac:dyDescent="0.3">
      <c r="A72" s="94"/>
      <c r="B72" s="51">
        <f>SUM(B46:B71)</f>
        <v>14.750000000000004</v>
      </c>
      <c r="C72" s="73">
        <f>SUM(C46:C71)</f>
        <v>16.81747616376893</v>
      </c>
      <c r="D72" s="95">
        <f>SUM(D45:D71)</f>
        <v>14.560000000000002</v>
      </c>
      <c r="E72" s="51">
        <f>SUM(E46:E71)</f>
        <v>9.3300000000000018</v>
      </c>
      <c r="F72" s="95">
        <f>SUM(F45:F71)</f>
        <v>10.38</v>
      </c>
      <c r="G72" s="73">
        <f>SUM(G45:G71)</f>
        <v>10.45</v>
      </c>
      <c r="H72" s="93">
        <f>SUM(H45:H71)</f>
        <v>9.2199999999999989</v>
      </c>
    </row>
  </sheetData>
  <mergeCells count="3">
    <mergeCell ref="A2:H3"/>
    <mergeCell ref="A42:H43"/>
    <mergeCell ref="A1:H1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B1" zoomScaleNormal="100" workbookViewId="0">
      <selection activeCell="B1" sqref="B1:P1"/>
    </sheetView>
  </sheetViews>
  <sheetFormatPr defaultRowHeight="15" x14ac:dyDescent="0.25"/>
  <cols>
    <col min="18" max="18" width="13.5703125" customWidth="1"/>
  </cols>
  <sheetData>
    <row r="1" spans="1:16" x14ac:dyDescent="0.25">
      <c r="B1" s="129" t="s">
        <v>114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.75" thickBot="1" x14ac:dyDescent="0.3">
      <c r="B2" s="126" t="s">
        <v>113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5.75" thickBot="1" x14ac:dyDescent="0.3">
      <c r="A3" s="82"/>
      <c r="B3" s="83" t="s">
        <v>73</v>
      </c>
      <c r="C3" s="84" t="s">
        <v>74</v>
      </c>
      <c r="D3" s="85" t="s">
        <v>75</v>
      </c>
      <c r="E3" s="86" t="s">
        <v>76</v>
      </c>
      <c r="F3" s="84" t="s">
        <v>77</v>
      </c>
      <c r="G3" s="84" t="s">
        <v>78</v>
      </c>
      <c r="H3" s="84" t="s">
        <v>79</v>
      </c>
      <c r="I3" s="84" t="s">
        <v>80</v>
      </c>
      <c r="J3" s="84" t="s">
        <v>81</v>
      </c>
      <c r="K3" s="84" t="s">
        <v>82</v>
      </c>
      <c r="L3" s="84" t="s">
        <v>83</v>
      </c>
      <c r="M3" s="84" t="s">
        <v>84</v>
      </c>
      <c r="N3" s="84" t="s">
        <v>85</v>
      </c>
      <c r="O3" s="84" t="s">
        <v>86</v>
      </c>
      <c r="P3" s="74" t="s">
        <v>87</v>
      </c>
    </row>
    <row r="4" spans="1:16" ht="25.5" x14ac:dyDescent="0.25">
      <c r="A4" s="87" t="s">
        <v>88</v>
      </c>
      <c r="B4" s="81">
        <v>9</v>
      </c>
      <c r="C4" s="81">
        <v>8</v>
      </c>
      <c r="D4" s="81">
        <v>6</v>
      </c>
      <c r="E4" s="81">
        <v>26</v>
      </c>
      <c r="F4" s="81">
        <v>1</v>
      </c>
      <c r="G4" s="81">
        <v>1</v>
      </c>
      <c r="H4" s="81">
        <v>3</v>
      </c>
      <c r="I4" s="81">
        <v>4</v>
      </c>
      <c r="J4" s="81">
        <v>1</v>
      </c>
      <c r="K4" s="81">
        <v>1</v>
      </c>
      <c r="L4" s="81">
        <v>6</v>
      </c>
      <c r="M4" s="81">
        <v>3</v>
      </c>
      <c r="N4" s="81">
        <v>0</v>
      </c>
      <c r="O4" s="81">
        <v>1</v>
      </c>
      <c r="P4" s="88">
        <f>SUM(B4:O4)</f>
        <v>70</v>
      </c>
    </row>
    <row r="5" spans="1:16" ht="38.25" x14ac:dyDescent="0.25">
      <c r="A5" s="89" t="s">
        <v>89</v>
      </c>
      <c r="B5" s="81">
        <v>3543</v>
      </c>
      <c r="C5" s="81">
        <v>3919</v>
      </c>
      <c r="D5" s="81">
        <v>5260</v>
      </c>
      <c r="E5" s="81">
        <v>1468</v>
      </c>
      <c r="F5" s="81">
        <v>2935</v>
      </c>
      <c r="G5" s="81">
        <v>2310</v>
      </c>
      <c r="H5" s="81">
        <v>2372</v>
      </c>
      <c r="I5" s="81">
        <v>3045</v>
      </c>
      <c r="J5" s="81">
        <v>680</v>
      </c>
      <c r="K5" s="81">
        <v>698</v>
      </c>
      <c r="L5" s="81">
        <v>2711</v>
      </c>
      <c r="M5" s="81">
        <v>5186</v>
      </c>
      <c r="N5" s="81">
        <v>2655</v>
      </c>
      <c r="O5" s="81">
        <v>3235</v>
      </c>
      <c r="P5" s="88">
        <f>SUM(B5:O5)</f>
        <v>40017</v>
      </c>
    </row>
    <row r="6" spans="1:16" x14ac:dyDescent="0.25">
      <c r="A6" s="89" t="s">
        <v>90</v>
      </c>
      <c r="B6" s="75">
        <v>585</v>
      </c>
      <c r="C6" s="75">
        <v>584</v>
      </c>
      <c r="D6" s="75">
        <v>944</v>
      </c>
      <c r="E6" s="92">
        <v>20</v>
      </c>
      <c r="F6" s="75">
        <v>297</v>
      </c>
      <c r="G6" s="75">
        <v>383</v>
      </c>
      <c r="H6" s="75">
        <v>346</v>
      </c>
      <c r="I6" s="75">
        <v>309</v>
      </c>
      <c r="J6" s="75">
        <v>99</v>
      </c>
      <c r="K6" s="75">
        <v>110</v>
      </c>
      <c r="L6" s="75">
        <v>362</v>
      </c>
      <c r="M6" s="75">
        <v>824</v>
      </c>
      <c r="N6" s="75">
        <v>451</v>
      </c>
      <c r="O6" s="75">
        <v>398</v>
      </c>
      <c r="P6" s="76">
        <f>SUM(B6:O6)</f>
        <v>5712</v>
      </c>
    </row>
    <row r="7" spans="1:16" ht="24" x14ac:dyDescent="0.25">
      <c r="A7" s="90" t="s">
        <v>91</v>
      </c>
      <c r="B7" s="77">
        <f>9*1000/581</f>
        <v>15.490533562822719</v>
      </c>
      <c r="C7" s="77">
        <f>8*1000/585</f>
        <v>13.675213675213675</v>
      </c>
      <c r="D7" s="77">
        <f>6*1000/940</f>
        <v>6.3829787234042552</v>
      </c>
      <c r="E7" s="77">
        <v>0</v>
      </c>
      <c r="F7" s="77">
        <f>1*1000/296</f>
        <v>3.3783783783783785</v>
      </c>
      <c r="G7" s="77">
        <f>1*1000/382</f>
        <v>2.6178010471204187</v>
      </c>
      <c r="H7" s="77">
        <f>3*1000/345</f>
        <v>8.695652173913043</v>
      </c>
      <c r="I7" s="77">
        <f>4*1000/307</f>
        <v>13.029315960912053</v>
      </c>
      <c r="J7" s="77">
        <f>1*1000/99</f>
        <v>10.1010101010101</v>
      </c>
      <c r="K7" s="77">
        <f>1*1000/110</f>
        <v>9.0909090909090917</v>
      </c>
      <c r="L7" s="77">
        <f>6*1000/362</f>
        <v>16.574585635359117</v>
      </c>
      <c r="M7" s="77">
        <f>3*1000/824</f>
        <v>3.6407766990291264</v>
      </c>
      <c r="N7" s="77">
        <v>0</v>
      </c>
      <c r="O7" s="77">
        <f>1*1000/398</f>
        <v>2.512562814070352</v>
      </c>
      <c r="P7" s="78">
        <f>P4*1000/P6</f>
        <v>12.254901960784315</v>
      </c>
    </row>
    <row r="8" spans="1:16" ht="48.75" thickBot="1" x14ac:dyDescent="0.3">
      <c r="A8" s="91" t="s">
        <v>92</v>
      </c>
      <c r="B8" s="79">
        <f>9*10000/3543</f>
        <v>25.402201524132092</v>
      </c>
      <c r="C8" s="79">
        <f>8*10000/3919</f>
        <v>20.413370757846391</v>
      </c>
      <c r="D8" s="79">
        <f>6*10000/5260</f>
        <v>11.406844106463879</v>
      </c>
      <c r="E8" s="79">
        <f>26*10000/1468</f>
        <v>177.11171662125341</v>
      </c>
      <c r="F8" s="79">
        <f>1*10000/2935</f>
        <v>3.4071550255536627</v>
      </c>
      <c r="G8" s="79">
        <f>1*10000/2310</f>
        <v>4.329004329004329</v>
      </c>
      <c r="H8" s="79">
        <f>3*10000/2372</f>
        <v>12.647554806070826</v>
      </c>
      <c r="I8" s="79">
        <f>4*10000/3045</f>
        <v>13.136288998357964</v>
      </c>
      <c r="J8" s="79">
        <f>1*10000/680</f>
        <v>14.705882352941176</v>
      </c>
      <c r="K8" s="79">
        <f>1*10000/698</f>
        <v>14.326647564469914</v>
      </c>
      <c r="L8" s="79">
        <f>6*10000/2711</f>
        <v>22.132054592401328</v>
      </c>
      <c r="M8" s="79">
        <f>3*10000/2677</f>
        <v>11.206574523720583</v>
      </c>
      <c r="N8" s="79">
        <v>0</v>
      </c>
      <c r="O8" s="79">
        <f>1*10000/3235</f>
        <v>3.091190108191654</v>
      </c>
      <c r="P8" s="80">
        <f>P4*10000/P5</f>
        <v>17.492565659594671</v>
      </c>
    </row>
    <row r="9" spans="1:16" ht="15.75" thickBot="1" x14ac:dyDescent="0.3"/>
    <row r="10" spans="1:16" x14ac:dyDescent="0.25">
      <c r="E10" s="86" t="s">
        <v>76</v>
      </c>
    </row>
    <row r="11" spans="1:16" x14ac:dyDescent="0.25">
      <c r="E11" s="81">
        <v>26</v>
      </c>
    </row>
    <row r="12" spans="1:16" x14ac:dyDescent="0.25">
      <c r="E12" s="81">
        <v>1468</v>
      </c>
    </row>
    <row r="13" spans="1:16" x14ac:dyDescent="0.25">
      <c r="E13" s="92">
        <v>542</v>
      </c>
    </row>
    <row r="14" spans="1:16" x14ac:dyDescent="0.25">
      <c r="E14" s="77">
        <f>26*1000/542</f>
        <v>47.97047970479705</v>
      </c>
    </row>
    <row r="15" spans="1:16" ht="15.75" thickBot="1" x14ac:dyDescent="0.3">
      <c r="E15" s="79">
        <f>26*10000/1468</f>
        <v>177.11171662125341</v>
      </c>
    </row>
  </sheetData>
  <mergeCells count="2">
    <mergeCell ref="B2:P2"/>
    <mergeCell ref="B1:P1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-II sem 2015</vt:lpstr>
      <vt:lpstr>Tab 2013-2014-2015</vt:lpstr>
      <vt:lpstr>2015 tassi per UO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Bricchi Monica</dc:creator>
  <cp:lastModifiedBy>Borella Davide</cp:lastModifiedBy>
  <cp:lastPrinted>2016-06-23T11:08:37Z</cp:lastPrinted>
  <dcterms:created xsi:type="dcterms:W3CDTF">2015-12-28T08:21:55Z</dcterms:created>
  <dcterms:modified xsi:type="dcterms:W3CDTF">2016-06-23T11:09:15Z</dcterms:modified>
</cp:coreProperties>
</file>